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_planning\_ข้อมูล 5 ด้าน\FTES\2559\"/>
    </mc:Choice>
  </mc:AlternateContent>
  <xr:revisionPtr revIDLastSave="0" documentId="13_ncr:1_{8B7A4C37-35D3-4221-B1A7-11762C3D8BF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ปกติ" sheetId="1" r:id="rId1"/>
    <sheet name="พิเศษ" sheetId="2" r:id="rId2"/>
    <sheet name="รวมปกติ" sheetId="3" r:id="rId3"/>
    <sheet name="รวมพิเศษ" sheetId="4" r:id="rId4"/>
  </sheets>
  <definedNames>
    <definedName name="_xlnm.Print_Titles" localSheetId="0">ปกติ!$2:$3</definedName>
    <definedName name="_xlnm.Print_Titles" localSheetId="1">พิเศษ!$2:$3</definedName>
    <definedName name="_xlnm.Print_Titles" localSheetId="2">รวมปกติ!$2:$2</definedName>
    <definedName name="_xlnm.Print_Titles" localSheetId="3">รวมพิเศษ!$2:$2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0" i="2" l="1"/>
  <c r="L260" i="2"/>
  <c r="H260" i="2"/>
  <c r="D260" i="2"/>
  <c r="P260" i="1"/>
  <c r="L260" i="1"/>
  <c r="H260" i="1"/>
  <c r="D260" i="1"/>
  <c r="P295" i="1" l="1"/>
  <c r="L295" i="1"/>
  <c r="H295" i="1"/>
  <c r="F295" i="1"/>
  <c r="D295" i="1"/>
  <c r="O295" i="1"/>
  <c r="C295" i="1"/>
  <c r="G295" i="1"/>
  <c r="F58" i="3" l="1"/>
  <c r="E58" i="3"/>
  <c r="D58" i="3"/>
  <c r="C58" i="3"/>
  <c r="K297" i="2"/>
  <c r="G297" i="2"/>
  <c r="C297" i="2"/>
  <c r="K296" i="2"/>
  <c r="G296" i="2"/>
  <c r="C296" i="2"/>
  <c r="O294" i="2"/>
  <c r="P294" i="2" s="1"/>
  <c r="Q294" i="2" s="1"/>
  <c r="L294" i="2"/>
  <c r="M294" i="2" s="1"/>
  <c r="H294" i="2"/>
  <c r="I294" i="2" s="1"/>
  <c r="D294" i="2"/>
  <c r="E294" i="2" s="1"/>
  <c r="O293" i="2"/>
  <c r="P293" i="2" s="1"/>
  <c r="Q293" i="2" s="1"/>
  <c r="F60" i="4" s="1"/>
  <c r="L293" i="2"/>
  <c r="M293" i="2" s="1"/>
  <c r="H293" i="2"/>
  <c r="I293" i="2" s="1"/>
  <c r="D60" i="4" s="1"/>
  <c r="E293" i="2"/>
  <c r="D293" i="2"/>
  <c r="P292" i="2"/>
  <c r="F59" i="4" s="1"/>
  <c r="O292" i="2"/>
  <c r="L292" i="2"/>
  <c r="E59" i="4" s="1"/>
  <c r="H292" i="2"/>
  <c r="D59" i="4" s="1"/>
  <c r="D292" i="2"/>
  <c r="C59" i="4" s="1"/>
  <c r="P290" i="2"/>
  <c r="Q290" i="2" s="1"/>
  <c r="O290" i="2"/>
  <c r="L290" i="2"/>
  <c r="M290" i="2" s="1"/>
  <c r="H290" i="2"/>
  <c r="I290" i="2" s="1"/>
  <c r="D290" i="2"/>
  <c r="E290" i="2" s="1"/>
  <c r="O289" i="2"/>
  <c r="P289" i="2" s="1"/>
  <c r="Q289" i="2" s="1"/>
  <c r="L289" i="2"/>
  <c r="M289" i="2" s="1"/>
  <c r="H289" i="2"/>
  <c r="I289" i="2" s="1"/>
  <c r="E289" i="2"/>
  <c r="D289" i="2"/>
  <c r="O288" i="2"/>
  <c r="P288" i="2" s="1"/>
  <c r="L288" i="2"/>
  <c r="E57" i="4" s="1"/>
  <c r="H288" i="2"/>
  <c r="D288" i="2"/>
  <c r="C57" i="4" s="1"/>
  <c r="P286" i="2"/>
  <c r="O286" i="2"/>
  <c r="O297" i="2" s="1"/>
  <c r="L286" i="2"/>
  <c r="H286" i="2"/>
  <c r="H297" i="2" s="1"/>
  <c r="D286" i="2"/>
  <c r="E286" i="2" s="1"/>
  <c r="O285" i="2"/>
  <c r="L285" i="2"/>
  <c r="I285" i="2"/>
  <c r="I296" i="2" s="1"/>
  <c r="H285" i="2"/>
  <c r="H296" i="2" s="1"/>
  <c r="D285" i="2"/>
  <c r="L284" i="2"/>
  <c r="E55" i="4" s="1"/>
  <c r="K284" i="2"/>
  <c r="K295" i="2" s="1"/>
  <c r="G284" i="2"/>
  <c r="C284" i="2"/>
  <c r="K279" i="2"/>
  <c r="G279" i="2"/>
  <c r="C279" i="2"/>
  <c r="K278" i="2"/>
  <c r="G278" i="2"/>
  <c r="C278" i="2"/>
  <c r="K277" i="2"/>
  <c r="G277" i="2"/>
  <c r="C277" i="2"/>
  <c r="O276" i="2"/>
  <c r="L276" i="2"/>
  <c r="M276" i="2" s="1"/>
  <c r="H276" i="2"/>
  <c r="I276" i="2" s="1"/>
  <c r="D276" i="2"/>
  <c r="E276" i="2" s="1"/>
  <c r="O275" i="2"/>
  <c r="P275" i="2" s="1"/>
  <c r="Q275" i="2" s="1"/>
  <c r="M275" i="2"/>
  <c r="L275" i="2"/>
  <c r="H275" i="2"/>
  <c r="I275" i="2" s="1"/>
  <c r="D275" i="2"/>
  <c r="E275" i="2" s="1"/>
  <c r="O274" i="2"/>
  <c r="P274" i="2" s="1"/>
  <c r="F53" i="4" s="1"/>
  <c r="L274" i="2"/>
  <c r="H274" i="2"/>
  <c r="D53" i="4" s="1"/>
  <c r="D274" i="2"/>
  <c r="O272" i="2"/>
  <c r="P272" i="2" s="1"/>
  <c r="Q272" i="2" s="1"/>
  <c r="L272" i="2"/>
  <c r="M272" i="2" s="1"/>
  <c r="H272" i="2"/>
  <c r="I272" i="2" s="1"/>
  <c r="E272" i="2"/>
  <c r="D272" i="2"/>
  <c r="O271" i="2"/>
  <c r="M271" i="2"/>
  <c r="L271" i="2"/>
  <c r="H271" i="2"/>
  <c r="I271" i="2" s="1"/>
  <c r="D271" i="2"/>
  <c r="E271" i="2" s="1"/>
  <c r="P270" i="2"/>
  <c r="O270" i="2"/>
  <c r="L270" i="2"/>
  <c r="E51" i="4" s="1"/>
  <c r="H270" i="2"/>
  <c r="D51" i="4" s="1"/>
  <c r="D270" i="2"/>
  <c r="C51" i="4" s="1"/>
  <c r="P268" i="2"/>
  <c r="O268" i="2"/>
  <c r="L268" i="2"/>
  <c r="I268" i="2"/>
  <c r="H268" i="2"/>
  <c r="D268" i="2"/>
  <c r="Q267" i="2"/>
  <c r="O267" i="2"/>
  <c r="P267" i="2" s="1"/>
  <c r="L267" i="2"/>
  <c r="L278" i="2" s="1"/>
  <c r="I267" i="2"/>
  <c r="H267" i="2"/>
  <c r="H278" i="2" s="1"/>
  <c r="D267" i="2"/>
  <c r="O266" i="2"/>
  <c r="P266" i="2" s="1"/>
  <c r="L266" i="2"/>
  <c r="E49" i="4" s="1"/>
  <c r="H266" i="2"/>
  <c r="D266" i="2"/>
  <c r="C49" i="4" s="1"/>
  <c r="Q260" i="2"/>
  <c r="O259" i="2"/>
  <c r="P259" i="2" s="1"/>
  <c r="Q259" i="2" s="1"/>
  <c r="L259" i="2"/>
  <c r="M259" i="2" s="1"/>
  <c r="H259" i="2"/>
  <c r="I259" i="2" s="1"/>
  <c r="E259" i="2"/>
  <c r="D259" i="2"/>
  <c r="M258" i="2"/>
  <c r="L258" i="2"/>
  <c r="G258" i="2"/>
  <c r="H258" i="2" s="1"/>
  <c r="I258" i="2" s="1"/>
  <c r="D48" i="4" s="1"/>
  <c r="C258" i="2"/>
  <c r="D258" i="2" s="1"/>
  <c r="E258" i="2" s="1"/>
  <c r="C48" i="4" s="1"/>
  <c r="L257" i="2"/>
  <c r="G257" i="2"/>
  <c r="H257" i="2" s="1"/>
  <c r="C257" i="2"/>
  <c r="D257" i="2" s="1"/>
  <c r="O255" i="2"/>
  <c r="P255" i="2" s="1"/>
  <c r="Q255" i="2" s="1"/>
  <c r="L255" i="2"/>
  <c r="M255" i="2" s="1"/>
  <c r="H255" i="2"/>
  <c r="I255" i="2" s="1"/>
  <c r="D255" i="2"/>
  <c r="E255" i="2" s="1"/>
  <c r="O254" i="2"/>
  <c r="P254" i="2" s="1"/>
  <c r="Q254" i="2" s="1"/>
  <c r="M254" i="2"/>
  <c r="L254" i="2"/>
  <c r="H254" i="2"/>
  <c r="I254" i="2" s="1"/>
  <c r="E254" i="2"/>
  <c r="D254" i="2"/>
  <c r="O253" i="2"/>
  <c r="P253" i="2" s="1"/>
  <c r="L253" i="2"/>
  <c r="E45" i="4" s="1"/>
  <c r="H253" i="2"/>
  <c r="D45" i="4" s="1"/>
  <c r="D253" i="2"/>
  <c r="C45" i="4" s="1"/>
  <c r="L251" i="2"/>
  <c r="M251" i="2" s="1"/>
  <c r="H251" i="2"/>
  <c r="I251" i="2" s="1"/>
  <c r="G251" i="2"/>
  <c r="D251" i="2"/>
  <c r="E251" i="2" s="1"/>
  <c r="C251" i="2"/>
  <c r="O251" i="2" s="1"/>
  <c r="P251" i="2" s="1"/>
  <c r="Q251" i="2" s="1"/>
  <c r="K250" i="2"/>
  <c r="L250" i="2" s="1"/>
  <c r="M250" i="2" s="1"/>
  <c r="G250" i="2"/>
  <c r="H250" i="2" s="1"/>
  <c r="I250" i="2" s="1"/>
  <c r="D44" i="4" s="1"/>
  <c r="C250" i="2"/>
  <c r="O249" i="2"/>
  <c r="P249" i="2" s="1"/>
  <c r="L249" i="2"/>
  <c r="E43" i="4" s="1"/>
  <c r="H249" i="2"/>
  <c r="D43" i="4" s="1"/>
  <c r="D249" i="2"/>
  <c r="C43" i="4" s="1"/>
  <c r="O247" i="2"/>
  <c r="P247" i="2" s="1"/>
  <c r="Q247" i="2" s="1"/>
  <c r="L247" i="2"/>
  <c r="M247" i="2" s="1"/>
  <c r="H247" i="2"/>
  <c r="I247" i="2" s="1"/>
  <c r="E247" i="2"/>
  <c r="D247" i="2"/>
  <c r="K246" i="2"/>
  <c r="G246" i="2"/>
  <c r="H246" i="2" s="1"/>
  <c r="I246" i="2" s="1"/>
  <c r="C246" i="2"/>
  <c r="D246" i="2" s="1"/>
  <c r="E246" i="2" s="1"/>
  <c r="C42" i="4" s="1"/>
  <c r="O245" i="2"/>
  <c r="P245" i="2" s="1"/>
  <c r="F41" i="4" s="1"/>
  <c r="L245" i="2"/>
  <c r="E41" i="4" s="1"/>
  <c r="H245" i="2"/>
  <c r="D41" i="4" s="1"/>
  <c r="D245" i="2"/>
  <c r="C41" i="4" s="1"/>
  <c r="O243" i="2"/>
  <c r="P243" i="2" s="1"/>
  <c r="Q243" i="2" s="1"/>
  <c r="L243" i="2"/>
  <c r="M243" i="2" s="1"/>
  <c r="H243" i="2"/>
  <c r="I243" i="2" s="1"/>
  <c r="E243" i="2"/>
  <c r="D243" i="2"/>
  <c r="O242" i="2"/>
  <c r="P242" i="2" s="1"/>
  <c r="Q242" i="2" s="1"/>
  <c r="L242" i="2"/>
  <c r="M242" i="2" s="1"/>
  <c r="H242" i="2"/>
  <c r="I242" i="2" s="1"/>
  <c r="E242" i="2"/>
  <c r="D242" i="2"/>
  <c r="P241" i="2"/>
  <c r="F39" i="4" s="1"/>
  <c r="O241" i="2"/>
  <c r="L241" i="2"/>
  <c r="E39" i="4" s="1"/>
  <c r="H241" i="2"/>
  <c r="D39" i="4" s="1"/>
  <c r="D241" i="2"/>
  <c r="C39" i="4" s="1"/>
  <c r="K239" i="2"/>
  <c r="G239" i="2"/>
  <c r="H239" i="2" s="1"/>
  <c r="I239" i="2" s="1"/>
  <c r="C239" i="2"/>
  <c r="D239" i="2" s="1"/>
  <c r="E239" i="2" s="1"/>
  <c r="L238" i="2"/>
  <c r="M238" i="2" s="1"/>
  <c r="K238" i="2"/>
  <c r="C238" i="2"/>
  <c r="D238" i="2" s="1"/>
  <c r="E238" i="2" s="1"/>
  <c r="C38" i="4" s="1"/>
  <c r="K237" i="2"/>
  <c r="L237" i="2" s="1"/>
  <c r="E37" i="4" s="1"/>
  <c r="Q236" i="2"/>
  <c r="P236" i="2"/>
  <c r="O236" i="2"/>
  <c r="L236" i="2"/>
  <c r="M236" i="2" s="1"/>
  <c r="I236" i="2"/>
  <c r="H236" i="2"/>
  <c r="D236" i="2"/>
  <c r="E236" i="2" s="1"/>
  <c r="O235" i="2"/>
  <c r="P235" i="2" s="1"/>
  <c r="Q235" i="2" s="1"/>
  <c r="M235" i="2"/>
  <c r="L235" i="2"/>
  <c r="H235" i="2"/>
  <c r="I235" i="2" s="1"/>
  <c r="D235" i="2"/>
  <c r="E235" i="2" s="1"/>
  <c r="O234" i="2"/>
  <c r="P234" i="2" s="1"/>
  <c r="L234" i="2"/>
  <c r="H234" i="2"/>
  <c r="D234" i="2"/>
  <c r="P233" i="2"/>
  <c r="Q233" i="2" s="1"/>
  <c r="O233" i="2"/>
  <c r="L233" i="2"/>
  <c r="M233" i="2" s="1"/>
  <c r="I233" i="2"/>
  <c r="H233" i="2"/>
  <c r="D233" i="2"/>
  <c r="E233" i="2" s="1"/>
  <c r="P232" i="2"/>
  <c r="Q232" i="2" s="1"/>
  <c r="O232" i="2"/>
  <c r="L232" i="2"/>
  <c r="M232" i="2" s="1"/>
  <c r="H232" i="2"/>
  <c r="I232" i="2" s="1"/>
  <c r="D232" i="2"/>
  <c r="E232" i="2" s="1"/>
  <c r="O231" i="2"/>
  <c r="P231" i="2" s="1"/>
  <c r="R231" i="2" s="1"/>
  <c r="L231" i="2"/>
  <c r="H231" i="2"/>
  <c r="D231" i="2"/>
  <c r="O230" i="2"/>
  <c r="P230" i="2" s="1"/>
  <c r="Q230" i="2" s="1"/>
  <c r="L230" i="2"/>
  <c r="M230" i="2" s="1"/>
  <c r="H230" i="2"/>
  <c r="I230" i="2" s="1"/>
  <c r="E230" i="2"/>
  <c r="D230" i="2"/>
  <c r="P229" i="2"/>
  <c r="Q229" i="2" s="1"/>
  <c r="O229" i="2"/>
  <c r="L229" i="2"/>
  <c r="M229" i="2" s="1"/>
  <c r="H229" i="2"/>
  <c r="I229" i="2" s="1"/>
  <c r="J228" i="2" s="1"/>
  <c r="D229" i="2"/>
  <c r="E229" i="2" s="1"/>
  <c r="P228" i="2"/>
  <c r="O228" i="2"/>
  <c r="L228" i="2"/>
  <c r="H228" i="2"/>
  <c r="D228" i="2"/>
  <c r="O227" i="2"/>
  <c r="P227" i="2" s="1"/>
  <c r="Q227" i="2" s="1"/>
  <c r="M227" i="2"/>
  <c r="L227" i="2"/>
  <c r="H227" i="2"/>
  <c r="I227" i="2" s="1"/>
  <c r="D227" i="2"/>
  <c r="E227" i="2" s="1"/>
  <c r="O226" i="2"/>
  <c r="P226" i="2" s="1"/>
  <c r="Q226" i="2" s="1"/>
  <c r="M226" i="2"/>
  <c r="L226" i="2"/>
  <c r="H226" i="2"/>
  <c r="I226" i="2" s="1"/>
  <c r="G226" i="2"/>
  <c r="D226" i="2"/>
  <c r="E226" i="2" s="1"/>
  <c r="F225" i="2" s="1"/>
  <c r="L225" i="2"/>
  <c r="G225" i="2"/>
  <c r="H225" i="2" s="1"/>
  <c r="D225" i="2"/>
  <c r="C225" i="2"/>
  <c r="O224" i="2"/>
  <c r="P224" i="2" s="1"/>
  <c r="Q224" i="2" s="1"/>
  <c r="L224" i="2"/>
  <c r="M224" i="2" s="1"/>
  <c r="I224" i="2"/>
  <c r="H224" i="2"/>
  <c r="D224" i="2"/>
  <c r="E224" i="2" s="1"/>
  <c r="L223" i="2"/>
  <c r="M223" i="2" s="1"/>
  <c r="G223" i="2"/>
  <c r="O223" i="2" s="1"/>
  <c r="P223" i="2" s="1"/>
  <c r="Q223" i="2" s="1"/>
  <c r="D223" i="2"/>
  <c r="E223" i="2" s="1"/>
  <c r="L222" i="2"/>
  <c r="G222" i="2"/>
  <c r="O222" i="2" s="1"/>
  <c r="P222" i="2" s="1"/>
  <c r="D222" i="2"/>
  <c r="O220" i="2"/>
  <c r="P220" i="2" s="1"/>
  <c r="Q220" i="2" s="1"/>
  <c r="L220" i="2"/>
  <c r="M220" i="2" s="1"/>
  <c r="I220" i="2"/>
  <c r="H220" i="2"/>
  <c r="D220" i="2"/>
  <c r="E220" i="2" s="1"/>
  <c r="O219" i="2"/>
  <c r="P219" i="2" s="1"/>
  <c r="Q219" i="2" s="1"/>
  <c r="M219" i="2"/>
  <c r="L219" i="2"/>
  <c r="H219" i="2"/>
  <c r="I219" i="2" s="1"/>
  <c r="D36" i="4" s="1"/>
  <c r="D219" i="2"/>
  <c r="E219" i="2" s="1"/>
  <c r="L218" i="2"/>
  <c r="E35" i="4" s="1"/>
  <c r="H218" i="2"/>
  <c r="D35" i="4" s="1"/>
  <c r="C218" i="2"/>
  <c r="D218" i="2" s="1"/>
  <c r="K216" i="2"/>
  <c r="C216" i="2"/>
  <c r="D216" i="2" s="1"/>
  <c r="E216" i="2" s="1"/>
  <c r="K215" i="2"/>
  <c r="C215" i="2"/>
  <c r="D215" i="2" s="1"/>
  <c r="E215" i="2" s="1"/>
  <c r="K214" i="2"/>
  <c r="G214" i="2"/>
  <c r="H214" i="2" s="1"/>
  <c r="C214" i="2"/>
  <c r="D214" i="2" s="1"/>
  <c r="K213" i="2"/>
  <c r="C213" i="2"/>
  <c r="D213" i="2" s="1"/>
  <c r="P212" i="2"/>
  <c r="Q212" i="2" s="1"/>
  <c r="O212" i="2"/>
  <c r="L212" i="2"/>
  <c r="M212" i="2" s="1"/>
  <c r="H212" i="2"/>
  <c r="I212" i="2" s="1"/>
  <c r="D212" i="2"/>
  <c r="E212" i="2" s="1"/>
  <c r="O211" i="2"/>
  <c r="P211" i="2" s="1"/>
  <c r="Q211" i="2" s="1"/>
  <c r="L211" i="2"/>
  <c r="M211" i="2" s="1"/>
  <c r="H211" i="2"/>
  <c r="I211" i="2" s="1"/>
  <c r="E211" i="2"/>
  <c r="D211" i="2"/>
  <c r="O210" i="2"/>
  <c r="P210" i="2" s="1"/>
  <c r="Q210" i="2" s="1"/>
  <c r="L210" i="2"/>
  <c r="M210" i="2" s="1"/>
  <c r="H210" i="2"/>
  <c r="I210" i="2" s="1"/>
  <c r="E210" i="2"/>
  <c r="D210" i="2"/>
  <c r="P209" i="2"/>
  <c r="R209" i="2" s="1"/>
  <c r="O209" i="2"/>
  <c r="L209" i="2"/>
  <c r="H209" i="2"/>
  <c r="D209" i="2"/>
  <c r="L208" i="2"/>
  <c r="M208" i="2" s="1"/>
  <c r="G208" i="2"/>
  <c r="D208" i="2"/>
  <c r="E208" i="2" s="1"/>
  <c r="O207" i="2"/>
  <c r="P207" i="2" s="1"/>
  <c r="Q207" i="2" s="1"/>
  <c r="M207" i="2"/>
  <c r="L207" i="2"/>
  <c r="H207" i="2"/>
  <c r="I207" i="2" s="1"/>
  <c r="G207" i="2"/>
  <c r="D207" i="2"/>
  <c r="E207" i="2" s="1"/>
  <c r="P206" i="2"/>
  <c r="Q206" i="2" s="1"/>
  <c r="O206" i="2"/>
  <c r="L206" i="2"/>
  <c r="M206" i="2" s="1"/>
  <c r="H206" i="2"/>
  <c r="I206" i="2" s="1"/>
  <c r="D206" i="2"/>
  <c r="E206" i="2" s="1"/>
  <c r="O205" i="2"/>
  <c r="P205" i="2" s="1"/>
  <c r="L205" i="2"/>
  <c r="H205" i="2"/>
  <c r="D205" i="2"/>
  <c r="O204" i="2"/>
  <c r="P204" i="2" s="1"/>
  <c r="Q204" i="2" s="1"/>
  <c r="L204" i="2"/>
  <c r="M204" i="2" s="1"/>
  <c r="H204" i="2"/>
  <c r="I204" i="2" s="1"/>
  <c r="E204" i="2"/>
  <c r="D204" i="2"/>
  <c r="P203" i="2"/>
  <c r="Q203" i="2" s="1"/>
  <c r="O203" i="2"/>
  <c r="L203" i="2"/>
  <c r="M203" i="2" s="1"/>
  <c r="H203" i="2"/>
  <c r="I203" i="2" s="1"/>
  <c r="G203" i="2"/>
  <c r="D203" i="2"/>
  <c r="E203" i="2" s="1"/>
  <c r="O202" i="2"/>
  <c r="P202" i="2" s="1"/>
  <c r="Q202" i="2" s="1"/>
  <c r="M202" i="2"/>
  <c r="L202" i="2"/>
  <c r="H202" i="2"/>
  <c r="I202" i="2" s="1"/>
  <c r="D202" i="2"/>
  <c r="E202" i="2" s="1"/>
  <c r="O201" i="2"/>
  <c r="P201" i="2" s="1"/>
  <c r="L201" i="2"/>
  <c r="H201" i="2"/>
  <c r="D201" i="2"/>
  <c r="O200" i="2"/>
  <c r="P200" i="2" s="1"/>
  <c r="Q200" i="2" s="1"/>
  <c r="L200" i="2"/>
  <c r="M200" i="2" s="1"/>
  <c r="I200" i="2"/>
  <c r="H200" i="2"/>
  <c r="D200" i="2"/>
  <c r="E200" i="2" s="1"/>
  <c r="L199" i="2"/>
  <c r="M199" i="2" s="1"/>
  <c r="G199" i="2"/>
  <c r="O199" i="2" s="1"/>
  <c r="P199" i="2" s="1"/>
  <c r="Q199" i="2" s="1"/>
  <c r="D199" i="2"/>
  <c r="E199" i="2" s="1"/>
  <c r="O198" i="2"/>
  <c r="P198" i="2" s="1"/>
  <c r="Q198" i="2" s="1"/>
  <c r="M198" i="2"/>
  <c r="L198" i="2"/>
  <c r="H198" i="2"/>
  <c r="I198" i="2" s="1"/>
  <c r="D198" i="2"/>
  <c r="E198" i="2" s="1"/>
  <c r="O197" i="2"/>
  <c r="P197" i="2" s="1"/>
  <c r="R197" i="2" s="1"/>
  <c r="L197" i="2"/>
  <c r="N197" i="2" s="1"/>
  <c r="H197" i="2"/>
  <c r="G197" i="2"/>
  <c r="G213" i="2" s="1"/>
  <c r="H213" i="2" s="1"/>
  <c r="D197" i="2"/>
  <c r="O196" i="2"/>
  <c r="P196" i="2" s="1"/>
  <c r="Q196" i="2" s="1"/>
  <c r="M196" i="2"/>
  <c r="L196" i="2"/>
  <c r="H196" i="2"/>
  <c r="I196" i="2" s="1"/>
  <c r="E196" i="2"/>
  <c r="D196" i="2"/>
  <c r="M195" i="2"/>
  <c r="L195" i="2"/>
  <c r="H195" i="2"/>
  <c r="I195" i="2" s="1"/>
  <c r="G195" i="2"/>
  <c r="O195" i="2" s="1"/>
  <c r="P195" i="2" s="1"/>
  <c r="Q195" i="2" s="1"/>
  <c r="D195" i="2"/>
  <c r="E195" i="2" s="1"/>
  <c r="P194" i="2"/>
  <c r="Q194" i="2" s="1"/>
  <c r="O194" i="2"/>
  <c r="L194" i="2"/>
  <c r="M194" i="2" s="1"/>
  <c r="H194" i="2"/>
  <c r="I194" i="2" s="1"/>
  <c r="D194" i="2"/>
  <c r="E194" i="2" s="1"/>
  <c r="O193" i="2"/>
  <c r="P193" i="2" s="1"/>
  <c r="L193" i="2"/>
  <c r="H193" i="2"/>
  <c r="D193" i="2"/>
  <c r="O192" i="2"/>
  <c r="P192" i="2" s="1"/>
  <c r="Q192" i="2" s="1"/>
  <c r="L192" i="2"/>
  <c r="M192" i="2" s="1"/>
  <c r="H192" i="2"/>
  <c r="I192" i="2" s="1"/>
  <c r="E192" i="2"/>
  <c r="D192" i="2"/>
  <c r="L191" i="2"/>
  <c r="M191" i="2" s="1"/>
  <c r="H191" i="2"/>
  <c r="I191" i="2" s="1"/>
  <c r="G191" i="2"/>
  <c r="G215" i="2" s="1"/>
  <c r="H215" i="2" s="1"/>
  <c r="I215" i="2" s="1"/>
  <c r="D191" i="2"/>
  <c r="E191" i="2" s="1"/>
  <c r="O190" i="2"/>
  <c r="P190" i="2" s="1"/>
  <c r="Q190" i="2" s="1"/>
  <c r="M190" i="2"/>
  <c r="L190" i="2"/>
  <c r="H190" i="2"/>
  <c r="I190" i="2" s="1"/>
  <c r="D190" i="2"/>
  <c r="E190" i="2" s="1"/>
  <c r="F189" i="2" s="1"/>
  <c r="O189" i="2"/>
  <c r="P189" i="2" s="1"/>
  <c r="L189" i="2"/>
  <c r="H189" i="2"/>
  <c r="D189" i="2"/>
  <c r="O188" i="2"/>
  <c r="P188" i="2" s="1"/>
  <c r="Q188" i="2" s="1"/>
  <c r="L188" i="2"/>
  <c r="M188" i="2" s="1"/>
  <c r="I188" i="2"/>
  <c r="H188" i="2"/>
  <c r="D188" i="2"/>
  <c r="E188" i="2" s="1"/>
  <c r="Q187" i="2"/>
  <c r="P187" i="2"/>
  <c r="O187" i="2"/>
  <c r="L187" i="2"/>
  <c r="M187" i="2" s="1"/>
  <c r="H187" i="2"/>
  <c r="I187" i="2" s="1"/>
  <c r="D187" i="2"/>
  <c r="E187" i="2" s="1"/>
  <c r="O186" i="2"/>
  <c r="P186" i="2" s="1"/>
  <c r="Q186" i="2" s="1"/>
  <c r="L186" i="2"/>
  <c r="M186" i="2" s="1"/>
  <c r="N185" i="2" s="1"/>
  <c r="H186" i="2"/>
  <c r="I186" i="2" s="1"/>
  <c r="E186" i="2"/>
  <c r="F185" i="2" s="1"/>
  <c r="D186" i="2"/>
  <c r="O185" i="2"/>
  <c r="P185" i="2" s="1"/>
  <c r="L185" i="2"/>
  <c r="H185" i="2"/>
  <c r="D185" i="2"/>
  <c r="P183" i="2"/>
  <c r="Q183" i="2" s="1"/>
  <c r="O183" i="2"/>
  <c r="L183" i="2"/>
  <c r="M183" i="2" s="1"/>
  <c r="H183" i="2"/>
  <c r="I183" i="2" s="1"/>
  <c r="D183" i="2"/>
  <c r="E183" i="2" s="1"/>
  <c r="L182" i="2"/>
  <c r="M182" i="2" s="1"/>
  <c r="G182" i="2"/>
  <c r="D182" i="2"/>
  <c r="E182" i="2" s="1"/>
  <c r="C32" i="4" s="1"/>
  <c r="L181" i="2"/>
  <c r="E31" i="4" s="1"/>
  <c r="K181" i="2"/>
  <c r="H181" i="2"/>
  <c r="D31" i="4" s="1"/>
  <c r="G181" i="2"/>
  <c r="D181" i="2"/>
  <c r="C181" i="2"/>
  <c r="O181" i="2" s="1"/>
  <c r="P181" i="2" s="1"/>
  <c r="L179" i="2"/>
  <c r="M179" i="2" s="1"/>
  <c r="K179" i="2"/>
  <c r="I179" i="2"/>
  <c r="G179" i="2"/>
  <c r="H179" i="2" s="1"/>
  <c r="C179" i="2"/>
  <c r="D179" i="2" s="1"/>
  <c r="E179" i="2" s="1"/>
  <c r="L178" i="2"/>
  <c r="M178" i="2" s="1"/>
  <c r="E30" i="4" s="1"/>
  <c r="K178" i="2"/>
  <c r="O176" i="2"/>
  <c r="P176" i="2" s="1"/>
  <c r="Q176" i="2" s="1"/>
  <c r="L176" i="2"/>
  <c r="M176" i="2" s="1"/>
  <c r="H176" i="2"/>
  <c r="I176" i="2" s="1"/>
  <c r="E176" i="2"/>
  <c r="D176" i="2"/>
  <c r="P175" i="2"/>
  <c r="Q175" i="2" s="1"/>
  <c r="O175" i="2"/>
  <c r="M175" i="2"/>
  <c r="L175" i="2"/>
  <c r="I175" i="2"/>
  <c r="J174" i="2" s="1"/>
  <c r="H175" i="2"/>
  <c r="E175" i="2"/>
  <c r="D175" i="2"/>
  <c r="O174" i="2"/>
  <c r="P174" i="2" s="1"/>
  <c r="R174" i="2" s="1"/>
  <c r="L174" i="2"/>
  <c r="H174" i="2"/>
  <c r="D174" i="2"/>
  <c r="F174" i="2" s="1"/>
  <c r="O173" i="2"/>
  <c r="P173" i="2" s="1"/>
  <c r="Q173" i="2" s="1"/>
  <c r="L173" i="2"/>
  <c r="M173" i="2" s="1"/>
  <c r="I173" i="2"/>
  <c r="H173" i="2"/>
  <c r="D173" i="2"/>
  <c r="E173" i="2" s="1"/>
  <c r="P172" i="2"/>
  <c r="Q172" i="2" s="1"/>
  <c r="O172" i="2"/>
  <c r="L172" i="2"/>
  <c r="M172" i="2" s="1"/>
  <c r="N171" i="2" s="1"/>
  <c r="H172" i="2"/>
  <c r="I172" i="2" s="1"/>
  <c r="D172" i="2"/>
  <c r="E172" i="2" s="1"/>
  <c r="O171" i="2"/>
  <c r="P171" i="2" s="1"/>
  <c r="L171" i="2"/>
  <c r="H171" i="2"/>
  <c r="D171" i="2"/>
  <c r="O170" i="2"/>
  <c r="P170" i="2" s="1"/>
  <c r="Q170" i="2" s="1"/>
  <c r="L170" i="2"/>
  <c r="M170" i="2" s="1"/>
  <c r="H170" i="2"/>
  <c r="I170" i="2" s="1"/>
  <c r="E170" i="2"/>
  <c r="D170" i="2"/>
  <c r="P169" i="2"/>
  <c r="Q169" i="2" s="1"/>
  <c r="O169" i="2"/>
  <c r="L169" i="2"/>
  <c r="M169" i="2" s="1"/>
  <c r="H169" i="2"/>
  <c r="I169" i="2" s="1"/>
  <c r="J168" i="2" s="1"/>
  <c r="D169" i="2"/>
  <c r="E169" i="2" s="1"/>
  <c r="P168" i="2"/>
  <c r="O168" i="2"/>
  <c r="L168" i="2"/>
  <c r="H168" i="2"/>
  <c r="D168" i="2"/>
  <c r="O167" i="2"/>
  <c r="P167" i="2" s="1"/>
  <c r="Q167" i="2" s="1"/>
  <c r="M167" i="2"/>
  <c r="L167" i="2"/>
  <c r="H167" i="2"/>
  <c r="I167" i="2" s="1"/>
  <c r="D167" i="2"/>
  <c r="E167" i="2" s="1"/>
  <c r="O166" i="2"/>
  <c r="P166" i="2" s="1"/>
  <c r="Q166" i="2" s="1"/>
  <c r="M166" i="2"/>
  <c r="L166" i="2"/>
  <c r="H166" i="2"/>
  <c r="I166" i="2" s="1"/>
  <c r="D166" i="2"/>
  <c r="E166" i="2" s="1"/>
  <c r="O165" i="2"/>
  <c r="P165" i="2" s="1"/>
  <c r="R165" i="2" s="1"/>
  <c r="L165" i="2"/>
  <c r="H165" i="2"/>
  <c r="D165" i="2"/>
  <c r="O164" i="2"/>
  <c r="P164" i="2" s="1"/>
  <c r="Q164" i="2" s="1"/>
  <c r="L164" i="2"/>
  <c r="M164" i="2" s="1"/>
  <c r="I164" i="2"/>
  <c r="H164" i="2"/>
  <c r="D164" i="2"/>
  <c r="E164" i="2" s="1"/>
  <c r="O163" i="2"/>
  <c r="P163" i="2" s="1"/>
  <c r="Q163" i="2" s="1"/>
  <c r="M163" i="2"/>
  <c r="L163" i="2"/>
  <c r="H163" i="2"/>
  <c r="I163" i="2" s="1"/>
  <c r="D163" i="2"/>
  <c r="E163" i="2" s="1"/>
  <c r="O162" i="2"/>
  <c r="P162" i="2" s="1"/>
  <c r="L162" i="2"/>
  <c r="H162" i="2"/>
  <c r="D162" i="2"/>
  <c r="O161" i="2"/>
  <c r="P161" i="2" s="1"/>
  <c r="Q161" i="2" s="1"/>
  <c r="L161" i="2"/>
  <c r="M161" i="2" s="1"/>
  <c r="I161" i="2"/>
  <c r="H161" i="2"/>
  <c r="D161" i="2"/>
  <c r="E161" i="2" s="1"/>
  <c r="L160" i="2"/>
  <c r="M160" i="2" s="1"/>
  <c r="G160" i="2"/>
  <c r="G178" i="2" s="1"/>
  <c r="H178" i="2" s="1"/>
  <c r="I178" i="2" s="1"/>
  <c r="D160" i="2"/>
  <c r="E160" i="2" s="1"/>
  <c r="C160" i="2"/>
  <c r="C178" i="2" s="1"/>
  <c r="D178" i="2" s="1"/>
  <c r="E178" i="2" s="1"/>
  <c r="K159" i="2"/>
  <c r="K177" i="2" s="1"/>
  <c r="L177" i="2" s="1"/>
  <c r="G159" i="2"/>
  <c r="G177" i="2" s="1"/>
  <c r="H177" i="2" s="1"/>
  <c r="D29" i="4" s="1"/>
  <c r="D159" i="2"/>
  <c r="C159" i="2"/>
  <c r="C177" i="2" s="1"/>
  <c r="D177" i="2" s="1"/>
  <c r="P157" i="2"/>
  <c r="Q157" i="2" s="1"/>
  <c r="O157" i="2"/>
  <c r="L157" i="2"/>
  <c r="M157" i="2" s="1"/>
  <c r="H157" i="2"/>
  <c r="I157" i="2" s="1"/>
  <c r="D157" i="2"/>
  <c r="E157" i="2" s="1"/>
  <c r="O156" i="2"/>
  <c r="P156" i="2" s="1"/>
  <c r="Q156" i="2" s="1"/>
  <c r="L156" i="2"/>
  <c r="M156" i="2" s="1"/>
  <c r="I156" i="2"/>
  <c r="H156" i="2"/>
  <c r="D156" i="2"/>
  <c r="E156" i="2" s="1"/>
  <c r="C28" i="4" s="1"/>
  <c r="L155" i="2"/>
  <c r="E27" i="4" s="1"/>
  <c r="K155" i="2"/>
  <c r="G155" i="2"/>
  <c r="H155" i="2" s="1"/>
  <c r="D27" i="4" s="1"/>
  <c r="C155" i="2"/>
  <c r="M153" i="2"/>
  <c r="K153" i="2"/>
  <c r="L153" i="2" s="1"/>
  <c r="H153" i="2"/>
  <c r="I153" i="2" s="1"/>
  <c r="G153" i="2"/>
  <c r="C153" i="2"/>
  <c r="M152" i="2"/>
  <c r="E26" i="4" s="1"/>
  <c r="K152" i="2"/>
  <c r="L152" i="2" s="1"/>
  <c r="G152" i="2"/>
  <c r="H152" i="2" s="1"/>
  <c r="I152" i="2" s="1"/>
  <c r="D26" i="4" s="1"/>
  <c r="C152" i="2"/>
  <c r="K151" i="2"/>
  <c r="L151" i="2" s="1"/>
  <c r="G151" i="2"/>
  <c r="H151" i="2" s="1"/>
  <c r="D25" i="4" s="1"/>
  <c r="C151" i="2"/>
  <c r="O150" i="2"/>
  <c r="P150" i="2" s="1"/>
  <c r="Q150" i="2" s="1"/>
  <c r="M150" i="2"/>
  <c r="L150" i="2"/>
  <c r="H150" i="2"/>
  <c r="I150" i="2" s="1"/>
  <c r="E150" i="2"/>
  <c r="D150" i="2"/>
  <c r="O149" i="2"/>
  <c r="P149" i="2" s="1"/>
  <c r="Q149" i="2" s="1"/>
  <c r="L149" i="2"/>
  <c r="M149" i="2" s="1"/>
  <c r="H149" i="2"/>
  <c r="I149" i="2" s="1"/>
  <c r="D149" i="2"/>
  <c r="E149" i="2" s="1"/>
  <c r="P148" i="2"/>
  <c r="O148" i="2"/>
  <c r="L148" i="2"/>
  <c r="H148" i="2"/>
  <c r="D148" i="2"/>
  <c r="O147" i="2"/>
  <c r="P147" i="2" s="1"/>
  <c r="Q147" i="2" s="1"/>
  <c r="L147" i="2"/>
  <c r="M147" i="2" s="1"/>
  <c r="H147" i="2"/>
  <c r="I147" i="2" s="1"/>
  <c r="D147" i="2"/>
  <c r="E147" i="2" s="1"/>
  <c r="O146" i="2"/>
  <c r="P146" i="2" s="1"/>
  <c r="Q146" i="2" s="1"/>
  <c r="M146" i="2"/>
  <c r="L146" i="2"/>
  <c r="H146" i="2"/>
  <c r="I146" i="2" s="1"/>
  <c r="E146" i="2"/>
  <c r="D146" i="2"/>
  <c r="O145" i="2"/>
  <c r="P145" i="2" s="1"/>
  <c r="L145" i="2"/>
  <c r="H145" i="2"/>
  <c r="D145" i="2"/>
  <c r="O144" i="2"/>
  <c r="P144" i="2" s="1"/>
  <c r="Q144" i="2" s="1"/>
  <c r="L144" i="2"/>
  <c r="M144" i="2" s="1"/>
  <c r="H144" i="2"/>
  <c r="I144" i="2" s="1"/>
  <c r="D144" i="2"/>
  <c r="E144" i="2" s="1"/>
  <c r="Q143" i="2"/>
  <c r="P143" i="2"/>
  <c r="O143" i="2"/>
  <c r="L143" i="2"/>
  <c r="M143" i="2" s="1"/>
  <c r="I143" i="2"/>
  <c r="H143" i="2"/>
  <c r="D143" i="2"/>
  <c r="E143" i="2" s="1"/>
  <c r="F142" i="2" s="1"/>
  <c r="O142" i="2"/>
  <c r="P142" i="2" s="1"/>
  <c r="L142" i="2"/>
  <c r="H142" i="2"/>
  <c r="D142" i="2"/>
  <c r="O141" i="2"/>
  <c r="P141" i="2" s="1"/>
  <c r="Q141" i="2" s="1"/>
  <c r="M141" i="2"/>
  <c r="L141" i="2"/>
  <c r="H141" i="2"/>
  <c r="I141" i="2" s="1"/>
  <c r="D141" i="2"/>
  <c r="E141" i="2" s="1"/>
  <c r="P140" i="2"/>
  <c r="Q140" i="2" s="1"/>
  <c r="O140" i="2"/>
  <c r="L140" i="2"/>
  <c r="M140" i="2" s="1"/>
  <c r="I140" i="2"/>
  <c r="H140" i="2"/>
  <c r="D140" i="2"/>
  <c r="E140" i="2" s="1"/>
  <c r="O139" i="2"/>
  <c r="P139" i="2" s="1"/>
  <c r="L139" i="2"/>
  <c r="H139" i="2"/>
  <c r="D139" i="2"/>
  <c r="O138" i="2"/>
  <c r="P138" i="2" s="1"/>
  <c r="Q138" i="2" s="1"/>
  <c r="L138" i="2"/>
  <c r="M138" i="2" s="1"/>
  <c r="H138" i="2"/>
  <c r="I138" i="2" s="1"/>
  <c r="E138" i="2"/>
  <c r="D138" i="2"/>
  <c r="O137" i="2"/>
  <c r="P137" i="2" s="1"/>
  <c r="Q137" i="2" s="1"/>
  <c r="L137" i="2"/>
  <c r="M137" i="2" s="1"/>
  <c r="H137" i="2"/>
  <c r="I137" i="2" s="1"/>
  <c r="E137" i="2"/>
  <c r="D137" i="2"/>
  <c r="P136" i="2"/>
  <c r="O136" i="2"/>
  <c r="L136" i="2"/>
  <c r="H136" i="2"/>
  <c r="D136" i="2"/>
  <c r="P135" i="2"/>
  <c r="Q135" i="2" s="1"/>
  <c r="O135" i="2"/>
  <c r="L135" i="2"/>
  <c r="M135" i="2" s="1"/>
  <c r="I135" i="2"/>
  <c r="H135" i="2"/>
  <c r="D135" i="2"/>
  <c r="E135" i="2" s="1"/>
  <c r="O134" i="2"/>
  <c r="P134" i="2" s="1"/>
  <c r="Q134" i="2" s="1"/>
  <c r="L134" i="2"/>
  <c r="M134" i="2" s="1"/>
  <c r="N133" i="2" s="1"/>
  <c r="H134" i="2"/>
  <c r="I134" i="2" s="1"/>
  <c r="E134" i="2"/>
  <c r="D134" i="2"/>
  <c r="O133" i="2"/>
  <c r="P133" i="2" s="1"/>
  <c r="L133" i="2"/>
  <c r="H133" i="2"/>
  <c r="D133" i="2"/>
  <c r="P132" i="2"/>
  <c r="Q132" i="2" s="1"/>
  <c r="O132" i="2"/>
  <c r="L132" i="2"/>
  <c r="M132" i="2" s="1"/>
  <c r="H132" i="2"/>
  <c r="I132" i="2" s="1"/>
  <c r="D132" i="2"/>
  <c r="E132" i="2" s="1"/>
  <c r="O131" i="2"/>
  <c r="P131" i="2" s="1"/>
  <c r="Q131" i="2" s="1"/>
  <c r="L131" i="2"/>
  <c r="M131" i="2" s="1"/>
  <c r="I131" i="2"/>
  <c r="H131" i="2"/>
  <c r="D131" i="2"/>
  <c r="E131" i="2" s="1"/>
  <c r="O130" i="2"/>
  <c r="P130" i="2" s="1"/>
  <c r="L130" i="2"/>
  <c r="H130" i="2"/>
  <c r="D130" i="2"/>
  <c r="O129" i="2"/>
  <c r="P129" i="2" s="1"/>
  <c r="Q129" i="2" s="1"/>
  <c r="M129" i="2"/>
  <c r="L129" i="2"/>
  <c r="H129" i="2"/>
  <c r="I129" i="2" s="1"/>
  <c r="D129" i="2"/>
  <c r="E129" i="2" s="1"/>
  <c r="O128" i="2"/>
  <c r="P128" i="2" s="1"/>
  <c r="Q128" i="2" s="1"/>
  <c r="L128" i="2"/>
  <c r="M128" i="2" s="1"/>
  <c r="I128" i="2"/>
  <c r="H128" i="2"/>
  <c r="D128" i="2"/>
  <c r="E128" i="2" s="1"/>
  <c r="O127" i="2"/>
  <c r="P127" i="2" s="1"/>
  <c r="L127" i="2"/>
  <c r="H127" i="2"/>
  <c r="D127" i="2"/>
  <c r="O126" i="2"/>
  <c r="P126" i="2" s="1"/>
  <c r="Q126" i="2" s="1"/>
  <c r="L126" i="2"/>
  <c r="M126" i="2" s="1"/>
  <c r="H126" i="2"/>
  <c r="I126" i="2" s="1"/>
  <c r="E126" i="2"/>
  <c r="D126" i="2"/>
  <c r="O125" i="2"/>
  <c r="P125" i="2" s="1"/>
  <c r="Q125" i="2" s="1"/>
  <c r="L125" i="2"/>
  <c r="M125" i="2" s="1"/>
  <c r="H125" i="2"/>
  <c r="I125" i="2" s="1"/>
  <c r="D125" i="2"/>
  <c r="E125" i="2" s="1"/>
  <c r="P124" i="2"/>
  <c r="O124" i="2"/>
  <c r="L124" i="2"/>
  <c r="H124" i="2"/>
  <c r="D124" i="2"/>
  <c r="O123" i="2"/>
  <c r="P123" i="2" s="1"/>
  <c r="Q123" i="2" s="1"/>
  <c r="L123" i="2"/>
  <c r="M123" i="2" s="1"/>
  <c r="H123" i="2"/>
  <c r="I123" i="2" s="1"/>
  <c r="D123" i="2"/>
  <c r="E123" i="2" s="1"/>
  <c r="O122" i="2"/>
  <c r="P122" i="2" s="1"/>
  <c r="Q122" i="2" s="1"/>
  <c r="L122" i="2"/>
  <c r="M122" i="2" s="1"/>
  <c r="N121" i="2" s="1"/>
  <c r="H122" i="2"/>
  <c r="I122" i="2" s="1"/>
  <c r="E122" i="2"/>
  <c r="D122" i="2"/>
  <c r="O121" i="2"/>
  <c r="P121" i="2" s="1"/>
  <c r="L121" i="2"/>
  <c r="H121" i="2"/>
  <c r="D121" i="2"/>
  <c r="O119" i="2"/>
  <c r="P119" i="2" s="1"/>
  <c r="Q119" i="2" s="1"/>
  <c r="L119" i="2"/>
  <c r="M119" i="2" s="1"/>
  <c r="H119" i="2"/>
  <c r="I119" i="2" s="1"/>
  <c r="D119" i="2"/>
  <c r="E119" i="2" s="1"/>
  <c r="O118" i="2"/>
  <c r="P118" i="2" s="1"/>
  <c r="Q118" i="2" s="1"/>
  <c r="L118" i="2"/>
  <c r="M118" i="2" s="1"/>
  <c r="I118" i="2"/>
  <c r="H118" i="2"/>
  <c r="D118" i="2"/>
  <c r="E118" i="2" s="1"/>
  <c r="C24" i="4" s="1"/>
  <c r="L117" i="2"/>
  <c r="E23" i="4" s="1"/>
  <c r="G117" i="2"/>
  <c r="H117" i="2" s="1"/>
  <c r="C117" i="2"/>
  <c r="D117" i="2" s="1"/>
  <c r="O115" i="2"/>
  <c r="P115" i="2" s="1"/>
  <c r="Q115" i="2" s="1"/>
  <c r="L115" i="2"/>
  <c r="M115" i="2" s="1"/>
  <c r="I115" i="2"/>
  <c r="H115" i="2"/>
  <c r="D115" i="2"/>
  <c r="E115" i="2" s="1"/>
  <c r="L114" i="2"/>
  <c r="M114" i="2" s="1"/>
  <c r="G114" i="2"/>
  <c r="H114" i="2" s="1"/>
  <c r="I114" i="2" s="1"/>
  <c r="C114" i="2"/>
  <c r="D114" i="2" s="1"/>
  <c r="E114" i="2" s="1"/>
  <c r="C22" i="4" s="1"/>
  <c r="K113" i="2"/>
  <c r="G113" i="2"/>
  <c r="H113" i="2" s="1"/>
  <c r="C113" i="2"/>
  <c r="D113" i="2" s="1"/>
  <c r="K111" i="2"/>
  <c r="G111" i="2"/>
  <c r="H111" i="2" s="1"/>
  <c r="I111" i="2" s="1"/>
  <c r="C111" i="2"/>
  <c r="D111" i="2" s="1"/>
  <c r="E111" i="2" s="1"/>
  <c r="K110" i="2"/>
  <c r="L110" i="2" s="1"/>
  <c r="M110" i="2" s="1"/>
  <c r="C110" i="2"/>
  <c r="D110" i="2" s="1"/>
  <c r="E110" i="2" s="1"/>
  <c r="L109" i="2"/>
  <c r="E19" i="4" s="1"/>
  <c r="K109" i="2"/>
  <c r="C109" i="2"/>
  <c r="D109" i="2" s="1"/>
  <c r="L108" i="2"/>
  <c r="M108" i="2" s="1"/>
  <c r="G108" i="2"/>
  <c r="O108" i="2" s="1"/>
  <c r="P108" i="2" s="1"/>
  <c r="Q108" i="2" s="1"/>
  <c r="E108" i="2"/>
  <c r="D108" i="2"/>
  <c r="L107" i="2"/>
  <c r="M107" i="2" s="1"/>
  <c r="G107" i="2"/>
  <c r="D107" i="2"/>
  <c r="E107" i="2" s="1"/>
  <c r="L106" i="2"/>
  <c r="G106" i="2"/>
  <c r="O106" i="2" s="1"/>
  <c r="P106" i="2" s="1"/>
  <c r="D106" i="2"/>
  <c r="O105" i="2"/>
  <c r="P105" i="2" s="1"/>
  <c r="Q105" i="2" s="1"/>
  <c r="L105" i="2"/>
  <c r="M105" i="2" s="1"/>
  <c r="H105" i="2"/>
  <c r="I105" i="2" s="1"/>
  <c r="D105" i="2"/>
  <c r="E105" i="2" s="1"/>
  <c r="O104" i="2"/>
  <c r="P104" i="2" s="1"/>
  <c r="Q104" i="2" s="1"/>
  <c r="R103" i="2" s="1"/>
  <c r="L104" i="2"/>
  <c r="M104" i="2" s="1"/>
  <c r="H104" i="2"/>
  <c r="I104" i="2" s="1"/>
  <c r="J103" i="2" s="1"/>
  <c r="D104" i="2"/>
  <c r="E104" i="2" s="1"/>
  <c r="O103" i="2"/>
  <c r="P103" i="2" s="1"/>
  <c r="L103" i="2"/>
  <c r="H103" i="2"/>
  <c r="D103" i="2"/>
  <c r="O102" i="2"/>
  <c r="P102" i="2" s="1"/>
  <c r="Q102" i="2" s="1"/>
  <c r="L102" i="2"/>
  <c r="M102" i="2" s="1"/>
  <c r="H102" i="2"/>
  <c r="I102" i="2" s="1"/>
  <c r="E102" i="2"/>
  <c r="D102" i="2"/>
  <c r="O101" i="2"/>
  <c r="P101" i="2" s="1"/>
  <c r="Q101" i="2" s="1"/>
  <c r="M101" i="2"/>
  <c r="L101" i="2"/>
  <c r="H101" i="2"/>
  <c r="I101" i="2" s="1"/>
  <c r="J100" i="2" s="1"/>
  <c r="E101" i="2"/>
  <c r="D101" i="2"/>
  <c r="P100" i="2"/>
  <c r="R100" i="2" s="1"/>
  <c r="O100" i="2"/>
  <c r="L100" i="2"/>
  <c r="H100" i="2"/>
  <c r="D100" i="2"/>
  <c r="P99" i="2"/>
  <c r="Q99" i="2" s="1"/>
  <c r="O99" i="2"/>
  <c r="L99" i="2"/>
  <c r="M99" i="2" s="1"/>
  <c r="H99" i="2"/>
  <c r="I99" i="2" s="1"/>
  <c r="D99" i="2"/>
  <c r="E99" i="2" s="1"/>
  <c r="L98" i="2"/>
  <c r="M98" i="2" s="1"/>
  <c r="G98" i="2"/>
  <c r="O98" i="2" s="1"/>
  <c r="P98" i="2" s="1"/>
  <c r="Q98" i="2" s="1"/>
  <c r="D98" i="2"/>
  <c r="E98" i="2" s="1"/>
  <c r="O97" i="2"/>
  <c r="P97" i="2" s="1"/>
  <c r="R97" i="2" s="1"/>
  <c r="L97" i="2"/>
  <c r="H97" i="2"/>
  <c r="D97" i="2"/>
  <c r="L95" i="2"/>
  <c r="M95" i="2" s="1"/>
  <c r="K95" i="2"/>
  <c r="G95" i="2"/>
  <c r="H95" i="2" s="1"/>
  <c r="I95" i="2" s="1"/>
  <c r="C95" i="2"/>
  <c r="D95" i="2" s="1"/>
  <c r="E95" i="2" s="1"/>
  <c r="L94" i="2"/>
  <c r="M94" i="2" s="1"/>
  <c r="K94" i="2"/>
  <c r="G94" i="2"/>
  <c r="H94" i="2" s="1"/>
  <c r="I94" i="2" s="1"/>
  <c r="C94" i="2"/>
  <c r="D94" i="2" s="1"/>
  <c r="E94" i="2" s="1"/>
  <c r="L93" i="2"/>
  <c r="E17" i="4" s="1"/>
  <c r="K93" i="2"/>
  <c r="G93" i="2"/>
  <c r="H93" i="2" s="1"/>
  <c r="C93" i="2"/>
  <c r="D93" i="2" s="1"/>
  <c r="O92" i="2"/>
  <c r="P92" i="2" s="1"/>
  <c r="Q92" i="2" s="1"/>
  <c r="L92" i="2"/>
  <c r="M92" i="2" s="1"/>
  <c r="I92" i="2"/>
  <c r="H92" i="2"/>
  <c r="D92" i="2"/>
  <c r="E92" i="2" s="1"/>
  <c r="O91" i="2"/>
  <c r="P91" i="2" s="1"/>
  <c r="Q91" i="2" s="1"/>
  <c r="M91" i="2"/>
  <c r="L91" i="2"/>
  <c r="H91" i="2"/>
  <c r="I91" i="2" s="1"/>
  <c r="D91" i="2"/>
  <c r="E91" i="2" s="1"/>
  <c r="O90" i="2"/>
  <c r="P90" i="2" s="1"/>
  <c r="L90" i="2"/>
  <c r="H90" i="2"/>
  <c r="D90" i="2"/>
  <c r="O89" i="2"/>
  <c r="P89" i="2" s="1"/>
  <c r="Q89" i="2" s="1"/>
  <c r="L89" i="2"/>
  <c r="M89" i="2" s="1"/>
  <c r="I89" i="2"/>
  <c r="H89" i="2"/>
  <c r="D89" i="2"/>
  <c r="E89" i="2" s="1"/>
  <c r="P88" i="2"/>
  <c r="Q88" i="2" s="1"/>
  <c r="O88" i="2"/>
  <c r="L88" i="2"/>
  <c r="M88" i="2" s="1"/>
  <c r="H88" i="2"/>
  <c r="I88" i="2" s="1"/>
  <c r="D88" i="2"/>
  <c r="E88" i="2" s="1"/>
  <c r="O87" i="2"/>
  <c r="P87" i="2" s="1"/>
  <c r="L87" i="2"/>
  <c r="H87" i="2"/>
  <c r="D87" i="2"/>
  <c r="O86" i="2"/>
  <c r="P86" i="2" s="1"/>
  <c r="Q86" i="2" s="1"/>
  <c r="L86" i="2"/>
  <c r="M86" i="2" s="1"/>
  <c r="H86" i="2"/>
  <c r="I86" i="2" s="1"/>
  <c r="E86" i="2"/>
  <c r="D86" i="2"/>
  <c r="P85" i="2"/>
  <c r="Q85" i="2" s="1"/>
  <c r="O85" i="2"/>
  <c r="L85" i="2"/>
  <c r="M85" i="2" s="1"/>
  <c r="H85" i="2"/>
  <c r="I85" i="2" s="1"/>
  <c r="J84" i="2" s="1"/>
  <c r="D85" i="2"/>
  <c r="E85" i="2" s="1"/>
  <c r="P84" i="2"/>
  <c r="O84" i="2"/>
  <c r="L84" i="2"/>
  <c r="H84" i="2"/>
  <c r="D84" i="2"/>
  <c r="O83" i="2"/>
  <c r="P83" i="2" s="1"/>
  <c r="Q83" i="2" s="1"/>
  <c r="M83" i="2"/>
  <c r="L83" i="2"/>
  <c r="H83" i="2"/>
  <c r="I83" i="2" s="1"/>
  <c r="D83" i="2"/>
  <c r="E83" i="2" s="1"/>
  <c r="O82" i="2"/>
  <c r="P82" i="2" s="1"/>
  <c r="Q82" i="2" s="1"/>
  <c r="L82" i="2"/>
  <c r="M82" i="2" s="1"/>
  <c r="H82" i="2"/>
  <c r="I82" i="2" s="1"/>
  <c r="D82" i="2"/>
  <c r="E82" i="2" s="1"/>
  <c r="O81" i="2"/>
  <c r="P81" i="2" s="1"/>
  <c r="R81" i="2" s="1"/>
  <c r="L81" i="2"/>
  <c r="H81" i="2"/>
  <c r="D81" i="2"/>
  <c r="O80" i="2"/>
  <c r="P80" i="2" s="1"/>
  <c r="Q80" i="2" s="1"/>
  <c r="L80" i="2"/>
  <c r="M80" i="2" s="1"/>
  <c r="I80" i="2"/>
  <c r="H80" i="2"/>
  <c r="D80" i="2"/>
  <c r="E80" i="2" s="1"/>
  <c r="O79" i="2"/>
  <c r="P79" i="2" s="1"/>
  <c r="Q79" i="2" s="1"/>
  <c r="M79" i="2"/>
  <c r="L79" i="2"/>
  <c r="H79" i="2"/>
  <c r="I79" i="2" s="1"/>
  <c r="D79" i="2"/>
  <c r="E79" i="2" s="1"/>
  <c r="O78" i="2"/>
  <c r="P78" i="2" s="1"/>
  <c r="L78" i="2"/>
  <c r="H78" i="2"/>
  <c r="D78" i="2"/>
  <c r="O77" i="2"/>
  <c r="P77" i="2" s="1"/>
  <c r="Q77" i="2" s="1"/>
  <c r="L77" i="2"/>
  <c r="M77" i="2" s="1"/>
  <c r="I77" i="2"/>
  <c r="H77" i="2"/>
  <c r="D77" i="2"/>
  <c r="E77" i="2" s="1"/>
  <c r="P76" i="2"/>
  <c r="Q76" i="2" s="1"/>
  <c r="O76" i="2"/>
  <c r="L76" i="2"/>
  <c r="M76" i="2" s="1"/>
  <c r="N75" i="2" s="1"/>
  <c r="H76" i="2"/>
  <c r="I76" i="2" s="1"/>
  <c r="D76" i="2"/>
  <c r="E76" i="2" s="1"/>
  <c r="O75" i="2"/>
  <c r="P75" i="2" s="1"/>
  <c r="L75" i="2"/>
  <c r="H75" i="2"/>
  <c r="J75" i="2" s="1"/>
  <c r="D75" i="2"/>
  <c r="F75" i="2" s="1"/>
  <c r="O74" i="2"/>
  <c r="P74" i="2" s="1"/>
  <c r="Q74" i="2" s="1"/>
  <c r="M74" i="2"/>
  <c r="L74" i="2"/>
  <c r="H74" i="2"/>
  <c r="I74" i="2" s="1"/>
  <c r="D74" i="2"/>
  <c r="E74" i="2" s="1"/>
  <c r="O73" i="2"/>
  <c r="P73" i="2" s="1"/>
  <c r="Q73" i="2" s="1"/>
  <c r="R72" i="2" s="1"/>
  <c r="L73" i="2"/>
  <c r="M73" i="2" s="1"/>
  <c r="I73" i="2"/>
  <c r="H73" i="2"/>
  <c r="D73" i="2"/>
  <c r="E73" i="2" s="1"/>
  <c r="O72" i="2"/>
  <c r="P72" i="2" s="1"/>
  <c r="L72" i="2"/>
  <c r="H72" i="2"/>
  <c r="D72" i="2"/>
  <c r="O71" i="2"/>
  <c r="P71" i="2" s="1"/>
  <c r="Q71" i="2" s="1"/>
  <c r="L71" i="2"/>
  <c r="M71" i="2" s="1"/>
  <c r="H71" i="2"/>
  <c r="I71" i="2" s="1"/>
  <c r="E71" i="2"/>
  <c r="D71" i="2"/>
  <c r="O70" i="2"/>
  <c r="P70" i="2" s="1"/>
  <c r="Q70" i="2" s="1"/>
  <c r="L70" i="2"/>
  <c r="M70" i="2" s="1"/>
  <c r="H70" i="2"/>
  <c r="I70" i="2" s="1"/>
  <c r="D70" i="2"/>
  <c r="E70" i="2" s="1"/>
  <c r="P69" i="2"/>
  <c r="O69" i="2"/>
  <c r="L69" i="2"/>
  <c r="H69" i="2"/>
  <c r="D69" i="2"/>
  <c r="O68" i="2"/>
  <c r="P68" i="2" s="1"/>
  <c r="Q68" i="2" s="1"/>
  <c r="L68" i="2"/>
  <c r="M68" i="2" s="1"/>
  <c r="H68" i="2"/>
  <c r="I68" i="2" s="1"/>
  <c r="D68" i="2"/>
  <c r="E68" i="2" s="1"/>
  <c r="O67" i="2"/>
  <c r="P67" i="2" s="1"/>
  <c r="Q67" i="2" s="1"/>
  <c r="L67" i="2"/>
  <c r="M67" i="2" s="1"/>
  <c r="H67" i="2"/>
  <c r="I67" i="2" s="1"/>
  <c r="E67" i="2"/>
  <c r="D67" i="2"/>
  <c r="O66" i="2"/>
  <c r="P66" i="2" s="1"/>
  <c r="L66" i="2"/>
  <c r="H66" i="2"/>
  <c r="D66" i="2"/>
  <c r="O65" i="2"/>
  <c r="P65" i="2" s="1"/>
  <c r="Q65" i="2" s="1"/>
  <c r="L65" i="2"/>
  <c r="M65" i="2" s="1"/>
  <c r="H65" i="2"/>
  <c r="I65" i="2" s="1"/>
  <c r="D65" i="2"/>
  <c r="E65" i="2" s="1"/>
  <c r="Q64" i="2"/>
  <c r="O64" i="2"/>
  <c r="P64" i="2" s="1"/>
  <c r="L64" i="2"/>
  <c r="M64" i="2" s="1"/>
  <c r="H64" i="2"/>
  <c r="I64" i="2" s="1"/>
  <c r="D64" i="2"/>
  <c r="E64" i="2" s="1"/>
  <c r="F63" i="2" s="1"/>
  <c r="O63" i="2"/>
  <c r="P63" i="2" s="1"/>
  <c r="L63" i="2"/>
  <c r="N63" i="2" s="1"/>
  <c r="H63" i="2"/>
  <c r="D63" i="2"/>
  <c r="O62" i="2"/>
  <c r="P62" i="2" s="1"/>
  <c r="Q62" i="2" s="1"/>
  <c r="L62" i="2"/>
  <c r="M62" i="2" s="1"/>
  <c r="H62" i="2"/>
  <c r="I62" i="2" s="1"/>
  <c r="E62" i="2"/>
  <c r="D62" i="2"/>
  <c r="P61" i="2"/>
  <c r="Q61" i="2" s="1"/>
  <c r="O61" i="2"/>
  <c r="L61" i="2"/>
  <c r="M61" i="2" s="1"/>
  <c r="H61" i="2"/>
  <c r="I61" i="2" s="1"/>
  <c r="J60" i="2" s="1"/>
  <c r="D61" i="2"/>
  <c r="E61" i="2" s="1"/>
  <c r="O60" i="2"/>
  <c r="P60" i="2" s="1"/>
  <c r="L60" i="2"/>
  <c r="N60" i="2" s="1"/>
  <c r="H60" i="2"/>
  <c r="D60" i="2"/>
  <c r="O58" i="2"/>
  <c r="P58" i="2" s="1"/>
  <c r="Q58" i="2" s="1"/>
  <c r="L58" i="2"/>
  <c r="M58" i="2" s="1"/>
  <c r="H58" i="2"/>
  <c r="I58" i="2" s="1"/>
  <c r="E58" i="2"/>
  <c r="D58" i="2"/>
  <c r="O57" i="2"/>
  <c r="P57" i="2" s="1"/>
  <c r="Q57" i="2" s="1"/>
  <c r="L57" i="2"/>
  <c r="M57" i="2" s="1"/>
  <c r="H57" i="2"/>
  <c r="I57" i="2" s="1"/>
  <c r="E57" i="2"/>
  <c r="D57" i="2"/>
  <c r="O56" i="2"/>
  <c r="P56" i="2" s="1"/>
  <c r="L56" i="2"/>
  <c r="E15" i="4" s="1"/>
  <c r="H56" i="2"/>
  <c r="D15" i="4" s="1"/>
  <c r="D56" i="2"/>
  <c r="C15" i="4" s="1"/>
  <c r="P54" i="2"/>
  <c r="Q54" i="2" s="1"/>
  <c r="O54" i="2"/>
  <c r="L54" i="2"/>
  <c r="M54" i="2" s="1"/>
  <c r="H54" i="2"/>
  <c r="I54" i="2" s="1"/>
  <c r="D54" i="2"/>
  <c r="E54" i="2" s="1"/>
  <c r="O53" i="2"/>
  <c r="P53" i="2" s="1"/>
  <c r="Q53" i="2" s="1"/>
  <c r="L53" i="2"/>
  <c r="M53" i="2" s="1"/>
  <c r="I53" i="2"/>
  <c r="H53" i="2"/>
  <c r="D53" i="2"/>
  <c r="E53" i="2" s="1"/>
  <c r="C14" i="4" s="1"/>
  <c r="L52" i="2"/>
  <c r="E13" i="4" s="1"/>
  <c r="H52" i="2"/>
  <c r="D13" i="4" s="1"/>
  <c r="D52" i="2"/>
  <c r="C13" i="4" s="1"/>
  <c r="C52" i="2"/>
  <c r="O52" i="2" s="1"/>
  <c r="P52" i="2" s="1"/>
  <c r="K50" i="2"/>
  <c r="G50" i="2"/>
  <c r="C50" i="2"/>
  <c r="K49" i="2"/>
  <c r="G49" i="2"/>
  <c r="H49" i="2" s="1"/>
  <c r="I49" i="2" s="1"/>
  <c r="D49" i="2"/>
  <c r="E49" i="2" s="1"/>
  <c r="C49" i="2"/>
  <c r="K48" i="2"/>
  <c r="G48" i="2"/>
  <c r="H48" i="2" s="1"/>
  <c r="C48" i="2"/>
  <c r="D48" i="2" s="1"/>
  <c r="O47" i="2"/>
  <c r="P47" i="2" s="1"/>
  <c r="Q47" i="2" s="1"/>
  <c r="L47" i="2"/>
  <c r="M47" i="2" s="1"/>
  <c r="I47" i="2"/>
  <c r="H47" i="2"/>
  <c r="D47" i="2"/>
  <c r="E47" i="2" s="1"/>
  <c r="P46" i="2"/>
  <c r="Q46" i="2" s="1"/>
  <c r="O46" i="2"/>
  <c r="L46" i="2"/>
  <c r="M46" i="2" s="1"/>
  <c r="H46" i="2"/>
  <c r="I46" i="2" s="1"/>
  <c r="D46" i="2"/>
  <c r="E46" i="2" s="1"/>
  <c r="O45" i="2"/>
  <c r="P45" i="2" s="1"/>
  <c r="L45" i="2"/>
  <c r="H45" i="2"/>
  <c r="D45" i="2"/>
  <c r="O44" i="2"/>
  <c r="P44" i="2" s="1"/>
  <c r="Q44" i="2" s="1"/>
  <c r="L44" i="2"/>
  <c r="M44" i="2" s="1"/>
  <c r="H44" i="2"/>
  <c r="I44" i="2" s="1"/>
  <c r="E44" i="2"/>
  <c r="D44" i="2"/>
  <c r="P43" i="2"/>
  <c r="Q43" i="2" s="1"/>
  <c r="O43" i="2"/>
  <c r="L43" i="2"/>
  <c r="M43" i="2" s="1"/>
  <c r="H43" i="2"/>
  <c r="I43" i="2" s="1"/>
  <c r="D43" i="2"/>
  <c r="E43" i="2" s="1"/>
  <c r="P42" i="2"/>
  <c r="O42" i="2"/>
  <c r="L42" i="2"/>
  <c r="H42" i="2"/>
  <c r="D42" i="2"/>
  <c r="O41" i="2"/>
  <c r="P41" i="2" s="1"/>
  <c r="Q41" i="2" s="1"/>
  <c r="L41" i="2"/>
  <c r="M41" i="2" s="1"/>
  <c r="H41" i="2"/>
  <c r="I41" i="2" s="1"/>
  <c r="D41" i="2"/>
  <c r="E41" i="2" s="1"/>
  <c r="O40" i="2"/>
  <c r="P40" i="2" s="1"/>
  <c r="Q40" i="2" s="1"/>
  <c r="M40" i="2"/>
  <c r="L40" i="2"/>
  <c r="H40" i="2"/>
  <c r="I40" i="2" s="1"/>
  <c r="D40" i="2"/>
  <c r="E40" i="2" s="1"/>
  <c r="O39" i="2"/>
  <c r="P39" i="2" s="1"/>
  <c r="L39" i="2"/>
  <c r="H39" i="2"/>
  <c r="D39" i="2"/>
  <c r="O38" i="2"/>
  <c r="P38" i="2" s="1"/>
  <c r="Q38" i="2" s="1"/>
  <c r="L38" i="2"/>
  <c r="M38" i="2" s="1"/>
  <c r="I38" i="2"/>
  <c r="H38" i="2"/>
  <c r="D38" i="2"/>
  <c r="E38" i="2" s="1"/>
  <c r="O37" i="2"/>
  <c r="P37" i="2" s="1"/>
  <c r="Q37" i="2" s="1"/>
  <c r="M37" i="2"/>
  <c r="L37" i="2"/>
  <c r="H37" i="2"/>
  <c r="I37" i="2" s="1"/>
  <c r="D37" i="2"/>
  <c r="E37" i="2" s="1"/>
  <c r="F36" i="2" s="1"/>
  <c r="O36" i="2"/>
  <c r="P36" i="2" s="1"/>
  <c r="L36" i="2"/>
  <c r="H36" i="2"/>
  <c r="D36" i="2"/>
  <c r="O35" i="2"/>
  <c r="P35" i="2" s="1"/>
  <c r="Q35" i="2" s="1"/>
  <c r="L35" i="2"/>
  <c r="M35" i="2" s="1"/>
  <c r="I35" i="2"/>
  <c r="H35" i="2"/>
  <c r="D35" i="2"/>
  <c r="E35" i="2" s="1"/>
  <c r="P34" i="2"/>
  <c r="Q34" i="2" s="1"/>
  <c r="O34" i="2"/>
  <c r="L34" i="2"/>
  <c r="M34" i="2" s="1"/>
  <c r="H34" i="2"/>
  <c r="I34" i="2" s="1"/>
  <c r="D34" i="2"/>
  <c r="E34" i="2" s="1"/>
  <c r="O33" i="2"/>
  <c r="P33" i="2" s="1"/>
  <c r="L33" i="2"/>
  <c r="H33" i="2"/>
  <c r="D33" i="2"/>
  <c r="O32" i="2"/>
  <c r="P32" i="2" s="1"/>
  <c r="Q32" i="2" s="1"/>
  <c r="L32" i="2"/>
  <c r="M32" i="2" s="1"/>
  <c r="H32" i="2"/>
  <c r="I32" i="2" s="1"/>
  <c r="E32" i="2"/>
  <c r="D32" i="2"/>
  <c r="P31" i="2"/>
  <c r="Q31" i="2" s="1"/>
  <c r="O31" i="2"/>
  <c r="L31" i="2"/>
  <c r="M31" i="2" s="1"/>
  <c r="H31" i="2"/>
  <c r="I31" i="2" s="1"/>
  <c r="D31" i="2"/>
  <c r="E31" i="2" s="1"/>
  <c r="P30" i="2"/>
  <c r="O30" i="2"/>
  <c r="L30" i="2"/>
  <c r="H30" i="2"/>
  <c r="D30" i="2"/>
  <c r="O29" i="2"/>
  <c r="P29" i="2" s="1"/>
  <c r="Q29" i="2" s="1"/>
  <c r="M29" i="2"/>
  <c r="L29" i="2"/>
  <c r="H29" i="2"/>
  <c r="I29" i="2" s="1"/>
  <c r="D29" i="2"/>
  <c r="E29" i="2" s="1"/>
  <c r="O28" i="2"/>
  <c r="P28" i="2" s="1"/>
  <c r="Q28" i="2" s="1"/>
  <c r="M28" i="2"/>
  <c r="L28" i="2"/>
  <c r="H28" i="2"/>
  <c r="I28" i="2" s="1"/>
  <c r="D28" i="2"/>
  <c r="E28" i="2" s="1"/>
  <c r="O27" i="2"/>
  <c r="P27" i="2" s="1"/>
  <c r="L27" i="2"/>
  <c r="H27" i="2"/>
  <c r="D27" i="2"/>
  <c r="Q26" i="2"/>
  <c r="O26" i="2"/>
  <c r="P26" i="2" s="1"/>
  <c r="L26" i="2"/>
  <c r="M26" i="2" s="1"/>
  <c r="I26" i="2"/>
  <c r="H26" i="2"/>
  <c r="D26" i="2"/>
  <c r="E26" i="2" s="1"/>
  <c r="O25" i="2"/>
  <c r="P25" i="2" s="1"/>
  <c r="Q25" i="2" s="1"/>
  <c r="M25" i="2"/>
  <c r="L25" i="2"/>
  <c r="H25" i="2"/>
  <c r="I25" i="2" s="1"/>
  <c r="D25" i="2"/>
  <c r="E25" i="2" s="1"/>
  <c r="O24" i="2"/>
  <c r="P24" i="2" s="1"/>
  <c r="L24" i="2"/>
  <c r="H24" i="2"/>
  <c r="D24" i="2"/>
  <c r="O23" i="2"/>
  <c r="P23" i="2" s="1"/>
  <c r="Q23" i="2" s="1"/>
  <c r="L23" i="2"/>
  <c r="M23" i="2" s="1"/>
  <c r="I23" i="2"/>
  <c r="H23" i="2"/>
  <c r="D23" i="2"/>
  <c r="E23" i="2" s="1"/>
  <c r="P22" i="2"/>
  <c r="Q22" i="2" s="1"/>
  <c r="O22" i="2"/>
  <c r="L22" i="2"/>
  <c r="M22" i="2" s="1"/>
  <c r="H22" i="2"/>
  <c r="I22" i="2" s="1"/>
  <c r="D22" i="2"/>
  <c r="E22" i="2" s="1"/>
  <c r="O21" i="2"/>
  <c r="P21" i="2" s="1"/>
  <c r="L21" i="2"/>
  <c r="H21" i="2"/>
  <c r="J21" i="2" s="1"/>
  <c r="D21" i="2"/>
  <c r="O19" i="2"/>
  <c r="P19" i="2" s="1"/>
  <c r="Q19" i="2" s="1"/>
  <c r="L19" i="2"/>
  <c r="M19" i="2" s="1"/>
  <c r="H19" i="2"/>
  <c r="I19" i="2" s="1"/>
  <c r="E19" i="2"/>
  <c r="D19" i="2"/>
  <c r="P18" i="2"/>
  <c r="Q18" i="2" s="1"/>
  <c r="O18" i="2"/>
  <c r="L18" i="2"/>
  <c r="M18" i="2" s="1"/>
  <c r="H18" i="2"/>
  <c r="I18" i="2" s="1"/>
  <c r="D18" i="2"/>
  <c r="E18" i="2" s="1"/>
  <c r="P17" i="2"/>
  <c r="F9" i="4" s="1"/>
  <c r="O17" i="2"/>
  <c r="L17" i="2"/>
  <c r="E9" i="4" s="1"/>
  <c r="H17" i="2"/>
  <c r="D9" i="4" s="1"/>
  <c r="D17" i="2"/>
  <c r="C9" i="4" s="1"/>
  <c r="O15" i="2"/>
  <c r="P15" i="2" s="1"/>
  <c r="Q15" i="2" s="1"/>
  <c r="L15" i="2"/>
  <c r="M15" i="2" s="1"/>
  <c r="H15" i="2"/>
  <c r="I15" i="2" s="1"/>
  <c r="D15" i="2"/>
  <c r="E15" i="2" s="1"/>
  <c r="O14" i="2"/>
  <c r="P14" i="2" s="1"/>
  <c r="Q14" i="2" s="1"/>
  <c r="F8" i="4" s="1"/>
  <c r="M14" i="2"/>
  <c r="L14" i="2"/>
  <c r="H14" i="2"/>
  <c r="I14" i="2" s="1"/>
  <c r="D14" i="2"/>
  <c r="E14" i="2" s="1"/>
  <c r="O13" i="2"/>
  <c r="P13" i="2" s="1"/>
  <c r="F7" i="4" s="1"/>
  <c r="L13" i="2"/>
  <c r="E7" i="4" s="1"/>
  <c r="H13" i="2"/>
  <c r="D7" i="4" s="1"/>
  <c r="D13" i="2"/>
  <c r="C7" i="4" s="1"/>
  <c r="O11" i="2"/>
  <c r="P11" i="2" s="1"/>
  <c r="Q11" i="2" s="1"/>
  <c r="L11" i="2"/>
  <c r="M11" i="2" s="1"/>
  <c r="I11" i="2"/>
  <c r="H11" i="2"/>
  <c r="D11" i="2"/>
  <c r="E11" i="2" s="1"/>
  <c r="O10" i="2"/>
  <c r="P10" i="2" s="1"/>
  <c r="Q10" i="2" s="1"/>
  <c r="L10" i="2"/>
  <c r="M10" i="2" s="1"/>
  <c r="N9" i="2" s="1"/>
  <c r="H10" i="2"/>
  <c r="I10" i="2" s="1"/>
  <c r="D6" i="4" s="1"/>
  <c r="D10" i="2"/>
  <c r="E10" i="2" s="1"/>
  <c r="F9" i="2" s="1"/>
  <c r="O9" i="2"/>
  <c r="P9" i="2" s="1"/>
  <c r="L9" i="2"/>
  <c r="E5" i="4" s="1"/>
  <c r="H9" i="2"/>
  <c r="D5" i="4" s="1"/>
  <c r="D9" i="2"/>
  <c r="C5" i="4" s="1"/>
  <c r="O7" i="2"/>
  <c r="P7" i="2" s="1"/>
  <c r="L7" i="2"/>
  <c r="M7" i="2" s="1"/>
  <c r="I7" i="2"/>
  <c r="H7" i="2"/>
  <c r="D7" i="2"/>
  <c r="E7" i="2" s="1"/>
  <c r="L6" i="2"/>
  <c r="G6" i="2"/>
  <c r="H6" i="2" s="1"/>
  <c r="D6" i="2"/>
  <c r="E6" i="2" s="1"/>
  <c r="C6" i="2"/>
  <c r="L5" i="2"/>
  <c r="G5" i="2"/>
  <c r="D5" i="2"/>
  <c r="C5" i="2"/>
  <c r="K297" i="1"/>
  <c r="G297" i="1"/>
  <c r="C297" i="1"/>
  <c r="K296" i="1"/>
  <c r="G296" i="1"/>
  <c r="C296" i="1"/>
  <c r="K295" i="1"/>
  <c r="O294" i="1"/>
  <c r="P294" i="1" s="1"/>
  <c r="Q294" i="1" s="1"/>
  <c r="M294" i="1"/>
  <c r="L294" i="1"/>
  <c r="H294" i="1"/>
  <c r="I294" i="1" s="1"/>
  <c r="D294" i="1"/>
  <c r="E294" i="1" s="1"/>
  <c r="P293" i="1"/>
  <c r="Q293" i="1" s="1"/>
  <c r="O293" i="1"/>
  <c r="L293" i="1"/>
  <c r="M293" i="1" s="1"/>
  <c r="I293" i="1"/>
  <c r="H293" i="1"/>
  <c r="D293" i="1"/>
  <c r="E293" i="1" s="1"/>
  <c r="C60" i="3" s="1"/>
  <c r="O292" i="1"/>
  <c r="P292" i="1" s="1"/>
  <c r="F59" i="3" s="1"/>
  <c r="L292" i="1"/>
  <c r="E59" i="3" s="1"/>
  <c r="H292" i="1"/>
  <c r="D59" i="3" s="1"/>
  <c r="D292" i="1"/>
  <c r="C59" i="3" s="1"/>
  <c r="O290" i="1"/>
  <c r="P290" i="1" s="1"/>
  <c r="Q290" i="1" s="1"/>
  <c r="L290" i="1"/>
  <c r="M290" i="1" s="1"/>
  <c r="H290" i="1"/>
  <c r="I290" i="1" s="1"/>
  <c r="D290" i="1"/>
  <c r="E290" i="1" s="1"/>
  <c r="O289" i="1"/>
  <c r="P289" i="1" s="1"/>
  <c r="Q289" i="1" s="1"/>
  <c r="M289" i="1"/>
  <c r="L289" i="1"/>
  <c r="H289" i="1"/>
  <c r="I289" i="1" s="1"/>
  <c r="D289" i="1"/>
  <c r="E289" i="1" s="1"/>
  <c r="O288" i="1"/>
  <c r="P288" i="1" s="1"/>
  <c r="F57" i="3" s="1"/>
  <c r="G57" i="3" s="1"/>
  <c r="L288" i="1"/>
  <c r="E57" i="3" s="1"/>
  <c r="H288" i="1"/>
  <c r="D57" i="3" s="1"/>
  <c r="G288" i="1"/>
  <c r="D288" i="1"/>
  <c r="C57" i="3" s="1"/>
  <c r="O286" i="1"/>
  <c r="P286" i="1" s="1"/>
  <c r="L286" i="1"/>
  <c r="L297" i="1" s="1"/>
  <c r="H286" i="1"/>
  <c r="I286" i="1" s="1"/>
  <c r="D286" i="1"/>
  <c r="O285" i="1"/>
  <c r="P285" i="1" s="1"/>
  <c r="M285" i="1"/>
  <c r="L285" i="1"/>
  <c r="L296" i="1" s="1"/>
  <c r="H285" i="1"/>
  <c r="I285" i="1" s="1"/>
  <c r="D285" i="1"/>
  <c r="E285" i="1" s="1"/>
  <c r="L284" i="1"/>
  <c r="E55" i="3" s="1"/>
  <c r="H284" i="1"/>
  <c r="D55" i="3" s="1"/>
  <c r="G284" i="1"/>
  <c r="D284" i="1"/>
  <c r="C55" i="3" s="1"/>
  <c r="C284" i="1"/>
  <c r="K279" i="1"/>
  <c r="G279" i="1"/>
  <c r="C279" i="1"/>
  <c r="K278" i="1"/>
  <c r="G278" i="1"/>
  <c r="C278" i="1"/>
  <c r="K277" i="1"/>
  <c r="O276" i="1"/>
  <c r="P276" i="1" s="1"/>
  <c r="Q276" i="1" s="1"/>
  <c r="L276" i="1"/>
  <c r="M276" i="1" s="1"/>
  <c r="H276" i="1"/>
  <c r="I276" i="1" s="1"/>
  <c r="E276" i="1"/>
  <c r="D276" i="1"/>
  <c r="P275" i="1"/>
  <c r="Q275" i="1" s="1"/>
  <c r="O275" i="1"/>
  <c r="L275" i="1"/>
  <c r="M275" i="1" s="1"/>
  <c r="H275" i="1"/>
  <c r="D275" i="1"/>
  <c r="E275" i="1" s="1"/>
  <c r="L274" i="1"/>
  <c r="E53" i="3" s="1"/>
  <c r="G274" i="1"/>
  <c r="H274" i="1" s="1"/>
  <c r="C274" i="1"/>
  <c r="O274" i="1" s="1"/>
  <c r="P274" i="1" s="1"/>
  <c r="P272" i="1"/>
  <c r="Q272" i="1" s="1"/>
  <c r="O272" i="1"/>
  <c r="L272" i="1"/>
  <c r="M272" i="1" s="1"/>
  <c r="H272" i="1"/>
  <c r="D272" i="1"/>
  <c r="E272" i="1" s="1"/>
  <c r="O271" i="1"/>
  <c r="P271" i="1" s="1"/>
  <c r="Q271" i="1" s="1"/>
  <c r="L271" i="1"/>
  <c r="M271" i="1" s="1"/>
  <c r="I271" i="1"/>
  <c r="H271" i="1"/>
  <c r="D271" i="1"/>
  <c r="L270" i="1"/>
  <c r="E51" i="3" s="1"/>
  <c r="G270" i="1"/>
  <c r="H270" i="1" s="1"/>
  <c r="C270" i="1"/>
  <c r="O270" i="1" s="1"/>
  <c r="P270" i="1" s="1"/>
  <c r="P268" i="1"/>
  <c r="Q268" i="1" s="1"/>
  <c r="O268" i="1"/>
  <c r="L268" i="1"/>
  <c r="I268" i="1"/>
  <c r="H268" i="1"/>
  <c r="D268" i="1"/>
  <c r="O267" i="1"/>
  <c r="L267" i="1"/>
  <c r="M267" i="1" s="1"/>
  <c r="H267" i="1"/>
  <c r="I267" i="1" s="1"/>
  <c r="D267" i="1"/>
  <c r="E267" i="1" s="1"/>
  <c r="L266" i="1"/>
  <c r="E49" i="3" s="1"/>
  <c r="G266" i="1"/>
  <c r="G277" i="1" s="1"/>
  <c r="C266" i="1"/>
  <c r="Q260" i="1"/>
  <c r="O259" i="1"/>
  <c r="P259" i="1" s="1"/>
  <c r="Q259" i="1" s="1"/>
  <c r="L259" i="1"/>
  <c r="M259" i="1" s="1"/>
  <c r="H259" i="1"/>
  <c r="I259" i="1" s="1"/>
  <c r="D259" i="1"/>
  <c r="E259" i="1" s="1"/>
  <c r="O258" i="1"/>
  <c r="P258" i="1" s="1"/>
  <c r="Q258" i="1" s="1"/>
  <c r="F48" i="3" s="1"/>
  <c r="M258" i="1"/>
  <c r="L258" i="1"/>
  <c r="H258" i="1"/>
  <c r="I258" i="1" s="1"/>
  <c r="D258" i="1"/>
  <c r="E258" i="1" s="1"/>
  <c r="K257" i="1"/>
  <c r="G257" i="1"/>
  <c r="H257" i="1" s="1"/>
  <c r="D257" i="1"/>
  <c r="C47" i="3" s="1"/>
  <c r="C257" i="1"/>
  <c r="L255" i="1"/>
  <c r="M255" i="1" s="1"/>
  <c r="G255" i="1"/>
  <c r="H255" i="1" s="1"/>
  <c r="I255" i="1" s="1"/>
  <c r="E255" i="1"/>
  <c r="D255" i="1"/>
  <c r="C255" i="1"/>
  <c r="O255" i="1" s="1"/>
  <c r="P255" i="1" s="1"/>
  <c r="Q255" i="1" s="1"/>
  <c r="M254" i="1"/>
  <c r="L254" i="1"/>
  <c r="G254" i="1"/>
  <c r="H254" i="1" s="1"/>
  <c r="I254" i="1" s="1"/>
  <c r="C254" i="1"/>
  <c r="O253" i="1"/>
  <c r="P253" i="1" s="1"/>
  <c r="L253" i="1"/>
  <c r="E45" i="3" s="1"/>
  <c r="H253" i="1"/>
  <c r="D253" i="1"/>
  <c r="C45" i="3" s="1"/>
  <c r="O251" i="1"/>
  <c r="P251" i="1" s="1"/>
  <c r="Q251" i="1" s="1"/>
  <c r="L251" i="1"/>
  <c r="M251" i="1" s="1"/>
  <c r="H251" i="1"/>
  <c r="I251" i="1" s="1"/>
  <c r="J249" i="1" s="1"/>
  <c r="E251" i="1"/>
  <c r="D251" i="1"/>
  <c r="K250" i="1"/>
  <c r="G250" i="1"/>
  <c r="H250" i="1" s="1"/>
  <c r="I250" i="1" s="1"/>
  <c r="C250" i="1"/>
  <c r="D250" i="1" s="1"/>
  <c r="E250" i="1" s="1"/>
  <c r="P249" i="1"/>
  <c r="F43" i="3" s="1"/>
  <c r="O249" i="1"/>
  <c r="L249" i="1"/>
  <c r="H249" i="1"/>
  <c r="D43" i="3" s="1"/>
  <c r="D249" i="1"/>
  <c r="L247" i="1"/>
  <c r="M247" i="1" s="1"/>
  <c r="H247" i="1"/>
  <c r="I247" i="1" s="1"/>
  <c r="D247" i="1"/>
  <c r="E247" i="1" s="1"/>
  <c r="C247" i="1"/>
  <c r="O247" i="1" s="1"/>
  <c r="P247" i="1" s="1"/>
  <c r="Q247" i="1" s="1"/>
  <c r="L246" i="1"/>
  <c r="M246" i="1" s="1"/>
  <c r="G246" i="1"/>
  <c r="H246" i="1" s="1"/>
  <c r="I246" i="1" s="1"/>
  <c r="D42" i="3" s="1"/>
  <c r="C246" i="1"/>
  <c r="O246" i="1" s="1"/>
  <c r="P246" i="1" s="1"/>
  <c r="Q246" i="1" s="1"/>
  <c r="F42" i="3" s="1"/>
  <c r="O245" i="1"/>
  <c r="P245" i="1" s="1"/>
  <c r="L245" i="1"/>
  <c r="E41" i="3" s="1"/>
  <c r="H245" i="1"/>
  <c r="D245" i="1"/>
  <c r="C41" i="3" s="1"/>
  <c r="O243" i="1"/>
  <c r="P243" i="1" s="1"/>
  <c r="Q243" i="1" s="1"/>
  <c r="L243" i="1"/>
  <c r="M243" i="1" s="1"/>
  <c r="I243" i="1"/>
  <c r="H243" i="1"/>
  <c r="D243" i="1"/>
  <c r="E243" i="1" s="1"/>
  <c r="O242" i="1"/>
  <c r="P242" i="1" s="1"/>
  <c r="Q242" i="1" s="1"/>
  <c r="L242" i="1"/>
  <c r="M242" i="1" s="1"/>
  <c r="I242" i="1"/>
  <c r="D40" i="3" s="1"/>
  <c r="H242" i="1"/>
  <c r="D242" i="1"/>
  <c r="E242" i="1" s="1"/>
  <c r="K241" i="1"/>
  <c r="L241" i="1" s="1"/>
  <c r="G241" i="1"/>
  <c r="H241" i="1" s="1"/>
  <c r="C241" i="1"/>
  <c r="D241" i="1" s="1"/>
  <c r="L239" i="1"/>
  <c r="M239" i="1" s="1"/>
  <c r="K239" i="1"/>
  <c r="G239" i="1"/>
  <c r="H239" i="1" s="1"/>
  <c r="I239" i="1" s="1"/>
  <c r="C239" i="1"/>
  <c r="D239" i="1" s="1"/>
  <c r="E239" i="1" s="1"/>
  <c r="K238" i="1"/>
  <c r="L238" i="1" s="1"/>
  <c r="M238" i="1" s="1"/>
  <c r="C238" i="1"/>
  <c r="D238" i="1" s="1"/>
  <c r="E238" i="1" s="1"/>
  <c r="L237" i="1"/>
  <c r="E37" i="3" s="1"/>
  <c r="K237" i="1"/>
  <c r="O236" i="1"/>
  <c r="P236" i="1" s="1"/>
  <c r="Q236" i="1" s="1"/>
  <c r="L236" i="1"/>
  <c r="M236" i="1" s="1"/>
  <c r="H236" i="1"/>
  <c r="I236" i="1" s="1"/>
  <c r="D236" i="1"/>
  <c r="E236" i="1" s="1"/>
  <c r="F234" i="1" s="1"/>
  <c r="Q235" i="1"/>
  <c r="O235" i="1"/>
  <c r="P235" i="1" s="1"/>
  <c r="L235" i="1"/>
  <c r="M235" i="1" s="1"/>
  <c r="H235" i="1"/>
  <c r="I235" i="1" s="1"/>
  <c r="E235" i="1"/>
  <c r="D235" i="1"/>
  <c r="O234" i="1"/>
  <c r="P234" i="1" s="1"/>
  <c r="L234" i="1"/>
  <c r="H234" i="1"/>
  <c r="J234" i="1" s="1"/>
  <c r="D234" i="1"/>
  <c r="O233" i="1"/>
  <c r="P233" i="1" s="1"/>
  <c r="Q233" i="1" s="1"/>
  <c r="L233" i="1"/>
  <c r="M233" i="1" s="1"/>
  <c r="H233" i="1"/>
  <c r="I233" i="1" s="1"/>
  <c r="D233" i="1"/>
  <c r="E233" i="1" s="1"/>
  <c r="O232" i="1"/>
  <c r="P232" i="1" s="1"/>
  <c r="Q232" i="1" s="1"/>
  <c r="M232" i="1"/>
  <c r="L232" i="1"/>
  <c r="I232" i="1"/>
  <c r="H232" i="1"/>
  <c r="D232" i="1"/>
  <c r="E232" i="1" s="1"/>
  <c r="O231" i="1"/>
  <c r="P231" i="1" s="1"/>
  <c r="N231" i="1"/>
  <c r="L231" i="1"/>
  <c r="H231" i="1"/>
  <c r="D231" i="1"/>
  <c r="F231" i="1" s="1"/>
  <c r="O230" i="1"/>
  <c r="P230" i="1" s="1"/>
  <c r="Q230" i="1" s="1"/>
  <c r="L230" i="1"/>
  <c r="M230" i="1" s="1"/>
  <c r="N228" i="1" s="1"/>
  <c r="H230" i="1"/>
  <c r="I230" i="1" s="1"/>
  <c r="E230" i="1"/>
  <c r="F228" i="1" s="1"/>
  <c r="D230" i="1"/>
  <c r="O229" i="1"/>
  <c r="P229" i="1" s="1"/>
  <c r="Q229" i="1" s="1"/>
  <c r="L229" i="1"/>
  <c r="M229" i="1" s="1"/>
  <c r="H229" i="1"/>
  <c r="I229" i="1" s="1"/>
  <c r="D229" i="1"/>
  <c r="E229" i="1" s="1"/>
  <c r="O228" i="1"/>
  <c r="P228" i="1" s="1"/>
  <c r="L228" i="1"/>
  <c r="H228" i="1"/>
  <c r="D228" i="1"/>
  <c r="O227" i="1"/>
  <c r="P227" i="1" s="1"/>
  <c r="Q227" i="1" s="1"/>
  <c r="M227" i="1"/>
  <c r="L227" i="1"/>
  <c r="H227" i="1"/>
  <c r="I227" i="1" s="1"/>
  <c r="C227" i="1"/>
  <c r="D227" i="1" s="1"/>
  <c r="E227" i="1" s="1"/>
  <c r="L226" i="1"/>
  <c r="M226" i="1" s="1"/>
  <c r="G226" i="1"/>
  <c r="G238" i="1" s="1"/>
  <c r="H238" i="1" s="1"/>
  <c r="I238" i="1" s="1"/>
  <c r="D38" i="3" s="1"/>
  <c r="D226" i="1"/>
  <c r="E226" i="1" s="1"/>
  <c r="L225" i="1"/>
  <c r="H225" i="1"/>
  <c r="G225" i="1"/>
  <c r="G237" i="1" s="1"/>
  <c r="H237" i="1" s="1"/>
  <c r="C225" i="1"/>
  <c r="D225" i="1" s="1"/>
  <c r="O224" i="1"/>
  <c r="P224" i="1" s="1"/>
  <c r="Q224" i="1" s="1"/>
  <c r="M224" i="1"/>
  <c r="L224" i="1"/>
  <c r="H224" i="1"/>
  <c r="I224" i="1" s="1"/>
  <c r="D224" i="1"/>
  <c r="E224" i="1" s="1"/>
  <c r="O223" i="1"/>
  <c r="P223" i="1" s="1"/>
  <c r="Q223" i="1" s="1"/>
  <c r="L223" i="1"/>
  <c r="M223" i="1" s="1"/>
  <c r="H223" i="1"/>
  <c r="I223" i="1" s="1"/>
  <c r="J222" i="1" s="1"/>
  <c r="D223" i="1"/>
  <c r="E223" i="1" s="1"/>
  <c r="O222" i="1"/>
  <c r="P222" i="1" s="1"/>
  <c r="R222" i="1" s="1"/>
  <c r="L222" i="1"/>
  <c r="H222" i="1"/>
  <c r="D222" i="1"/>
  <c r="O220" i="1"/>
  <c r="P220" i="1" s="1"/>
  <c r="Q220" i="1" s="1"/>
  <c r="L220" i="1"/>
  <c r="M220" i="1" s="1"/>
  <c r="I220" i="1"/>
  <c r="H220" i="1"/>
  <c r="D220" i="1"/>
  <c r="E220" i="1" s="1"/>
  <c r="O219" i="1"/>
  <c r="P219" i="1" s="1"/>
  <c r="Q219" i="1" s="1"/>
  <c r="M219" i="1"/>
  <c r="L219" i="1"/>
  <c r="H219" i="1"/>
  <c r="I219" i="1" s="1"/>
  <c r="D219" i="1"/>
  <c r="E219" i="1" s="1"/>
  <c r="O218" i="1"/>
  <c r="P218" i="1" s="1"/>
  <c r="K218" i="1"/>
  <c r="L218" i="1" s="1"/>
  <c r="H218" i="1"/>
  <c r="D35" i="3" s="1"/>
  <c r="G218" i="1"/>
  <c r="C218" i="1"/>
  <c r="D218" i="1" s="1"/>
  <c r="C35" i="3" s="1"/>
  <c r="K216" i="1"/>
  <c r="L216" i="1" s="1"/>
  <c r="M216" i="1" s="1"/>
  <c r="G216" i="1"/>
  <c r="H216" i="1" s="1"/>
  <c r="I216" i="1" s="1"/>
  <c r="D216" i="1"/>
  <c r="E216" i="1" s="1"/>
  <c r="C216" i="1"/>
  <c r="K215" i="1"/>
  <c r="L215" i="1" s="1"/>
  <c r="M215" i="1" s="1"/>
  <c r="O214" i="1"/>
  <c r="O261" i="1" s="1"/>
  <c r="O299" i="1" s="1"/>
  <c r="K214" i="1"/>
  <c r="K261" i="1" s="1"/>
  <c r="K299" i="1" s="1"/>
  <c r="G214" i="1"/>
  <c r="G261" i="1" s="1"/>
  <c r="G299" i="1" s="1"/>
  <c r="D214" i="1"/>
  <c r="D261" i="1" s="1"/>
  <c r="D299" i="1" s="1"/>
  <c r="C214" i="1"/>
  <c r="C261" i="1" s="1"/>
  <c r="C299" i="1" s="1"/>
  <c r="O212" i="1"/>
  <c r="P212" i="1" s="1"/>
  <c r="Q212" i="1" s="1"/>
  <c r="L212" i="1"/>
  <c r="M212" i="1" s="1"/>
  <c r="H212" i="1"/>
  <c r="I212" i="1" s="1"/>
  <c r="D212" i="1"/>
  <c r="E212" i="1" s="1"/>
  <c r="P211" i="1"/>
  <c r="Q211" i="1" s="1"/>
  <c r="O211" i="1"/>
  <c r="L211" i="1"/>
  <c r="M211" i="1" s="1"/>
  <c r="H211" i="1"/>
  <c r="I211" i="1" s="1"/>
  <c r="D211" i="1"/>
  <c r="E211" i="1" s="1"/>
  <c r="P210" i="1"/>
  <c r="Q210" i="1" s="1"/>
  <c r="O210" i="1"/>
  <c r="L210" i="1"/>
  <c r="M210" i="1" s="1"/>
  <c r="H210" i="1"/>
  <c r="I210" i="1" s="1"/>
  <c r="D210" i="1"/>
  <c r="E210" i="1" s="1"/>
  <c r="L209" i="1"/>
  <c r="G209" i="1"/>
  <c r="H209" i="1" s="1"/>
  <c r="C209" i="1"/>
  <c r="O209" i="1" s="1"/>
  <c r="P209" i="1" s="1"/>
  <c r="O208" i="1"/>
  <c r="P208" i="1" s="1"/>
  <c r="Q208" i="1" s="1"/>
  <c r="L208" i="1"/>
  <c r="M208" i="1" s="1"/>
  <c r="I208" i="1"/>
  <c r="H208" i="1"/>
  <c r="D208" i="1"/>
  <c r="E208" i="1" s="1"/>
  <c r="M207" i="1"/>
  <c r="L207" i="1"/>
  <c r="G207" i="1"/>
  <c r="H207" i="1" s="1"/>
  <c r="I207" i="1" s="1"/>
  <c r="C207" i="1"/>
  <c r="O207" i="1" s="1"/>
  <c r="P207" i="1" s="1"/>
  <c r="Q207" i="1" s="1"/>
  <c r="Q206" i="1"/>
  <c r="P206" i="1"/>
  <c r="O206" i="1"/>
  <c r="L206" i="1"/>
  <c r="M206" i="1" s="1"/>
  <c r="I206" i="1"/>
  <c r="H206" i="1"/>
  <c r="D206" i="1"/>
  <c r="E206" i="1" s="1"/>
  <c r="L205" i="1"/>
  <c r="G205" i="1"/>
  <c r="H205" i="1" s="1"/>
  <c r="J205" i="1" s="1"/>
  <c r="C205" i="1"/>
  <c r="O204" i="1"/>
  <c r="P204" i="1" s="1"/>
  <c r="Q204" i="1" s="1"/>
  <c r="L204" i="1"/>
  <c r="M204" i="1" s="1"/>
  <c r="H204" i="1"/>
  <c r="I204" i="1" s="1"/>
  <c r="D204" i="1"/>
  <c r="E204" i="1" s="1"/>
  <c r="M203" i="1"/>
  <c r="L203" i="1"/>
  <c r="G203" i="1"/>
  <c r="O203" i="1" s="1"/>
  <c r="P203" i="1" s="1"/>
  <c r="Q203" i="1" s="1"/>
  <c r="E203" i="1"/>
  <c r="D203" i="1"/>
  <c r="O202" i="1"/>
  <c r="P202" i="1" s="1"/>
  <c r="Q202" i="1" s="1"/>
  <c r="L202" i="1"/>
  <c r="M202" i="1" s="1"/>
  <c r="I202" i="1"/>
  <c r="H202" i="1"/>
  <c r="D202" i="1"/>
  <c r="E202" i="1" s="1"/>
  <c r="L201" i="1"/>
  <c r="G201" i="1"/>
  <c r="O201" i="1" s="1"/>
  <c r="P201" i="1" s="1"/>
  <c r="D201" i="1"/>
  <c r="O200" i="1"/>
  <c r="P200" i="1" s="1"/>
  <c r="Q200" i="1" s="1"/>
  <c r="L200" i="1"/>
  <c r="M200" i="1" s="1"/>
  <c r="H200" i="1"/>
  <c r="I200" i="1" s="1"/>
  <c r="D200" i="1"/>
  <c r="E200" i="1" s="1"/>
  <c r="P199" i="1"/>
  <c r="Q199" i="1" s="1"/>
  <c r="O199" i="1"/>
  <c r="L199" i="1"/>
  <c r="M199" i="1" s="1"/>
  <c r="I199" i="1"/>
  <c r="H199" i="1"/>
  <c r="D199" i="1"/>
  <c r="E199" i="1" s="1"/>
  <c r="P198" i="1"/>
  <c r="Q198" i="1" s="1"/>
  <c r="O198" i="1"/>
  <c r="L198" i="1"/>
  <c r="M198" i="1" s="1"/>
  <c r="H198" i="1"/>
  <c r="I198" i="1" s="1"/>
  <c r="D198" i="1"/>
  <c r="E198" i="1" s="1"/>
  <c r="O197" i="1"/>
  <c r="P197" i="1" s="1"/>
  <c r="L197" i="1"/>
  <c r="H197" i="1"/>
  <c r="D197" i="1"/>
  <c r="O196" i="1"/>
  <c r="P196" i="1" s="1"/>
  <c r="Q196" i="1" s="1"/>
  <c r="L196" i="1"/>
  <c r="M196" i="1" s="1"/>
  <c r="H196" i="1"/>
  <c r="I196" i="1" s="1"/>
  <c r="E196" i="1"/>
  <c r="D196" i="1"/>
  <c r="L195" i="1"/>
  <c r="M195" i="1" s="1"/>
  <c r="G195" i="1"/>
  <c r="H195" i="1" s="1"/>
  <c r="I195" i="1" s="1"/>
  <c r="C195" i="1"/>
  <c r="O195" i="1" s="1"/>
  <c r="P195" i="1" s="1"/>
  <c r="Q195" i="1" s="1"/>
  <c r="O194" i="1"/>
  <c r="P194" i="1" s="1"/>
  <c r="Q194" i="1" s="1"/>
  <c r="L194" i="1"/>
  <c r="M194" i="1" s="1"/>
  <c r="H194" i="1"/>
  <c r="I194" i="1" s="1"/>
  <c r="D194" i="1"/>
  <c r="E194" i="1" s="1"/>
  <c r="L193" i="1"/>
  <c r="H193" i="1"/>
  <c r="G193" i="1"/>
  <c r="C193" i="1"/>
  <c r="O193" i="1" s="1"/>
  <c r="P193" i="1" s="1"/>
  <c r="O192" i="1"/>
  <c r="P192" i="1" s="1"/>
  <c r="Q192" i="1" s="1"/>
  <c r="L192" i="1"/>
  <c r="M192" i="1" s="1"/>
  <c r="H192" i="1"/>
  <c r="I192" i="1" s="1"/>
  <c r="E192" i="1"/>
  <c r="D192" i="1"/>
  <c r="L191" i="1"/>
  <c r="M191" i="1" s="1"/>
  <c r="I191" i="1"/>
  <c r="H191" i="1"/>
  <c r="G191" i="1"/>
  <c r="C191" i="1"/>
  <c r="O190" i="1"/>
  <c r="P190" i="1" s="1"/>
  <c r="Q190" i="1" s="1"/>
  <c r="M190" i="1"/>
  <c r="L190" i="1"/>
  <c r="H190" i="1"/>
  <c r="I190" i="1" s="1"/>
  <c r="E190" i="1"/>
  <c r="D190" i="1"/>
  <c r="L189" i="1"/>
  <c r="G189" i="1"/>
  <c r="H189" i="1" s="1"/>
  <c r="D189" i="1"/>
  <c r="C189" i="1"/>
  <c r="O188" i="1"/>
  <c r="P188" i="1" s="1"/>
  <c r="Q188" i="1" s="1"/>
  <c r="M188" i="1"/>
  <c r="L188" i="1"/>
  <c r="H188" i="1"/>
  <c r="I188" i="1" s="1"/>
  <c r="D188" i="1"/>
  <c r="E188" i="1" s="1"/>
  <c r="L187" i="1"/>
  <c r="M187" i="1" s="1"/>
  <c r="H187" i="1"/>
  <c r="I187" i="1" s="1"/>
  <c r="G187" i="1"/>
  <c r="G215" i="1" s="1"/>
  <c r="H215" i="1" s="1"/>
  <c r="I215" i="1" s="1"/>
  <c r="C187" i="1"/>
  <c r="O186" i="1"/>
  <c r="P186" i="1" s="1"/>
  <c r="Q186" i="1" s="1"/>
  <c r="M186" i="1"/>
  <c r="L186" i="1"/>
  <c r="H186" i="1"/>
  <c r="I186" i="1" s="1"/>
  <c r="E186" i="1"/>
  <c r="D186" i="1"/>
  <c r="K185" i="1"/>
  <c r="K213" i="1" s="1"/>
  <c r="G185" i="1"/>
  <c r="D185" i="1"/>
  <c r="C185" i="1"/>
  <c r="C213" i="1" s="1"/>
  <c r="D213" i="1" s="1"/>
  <c r="L183" i="1"/>
  <c r="M183" i="1" s="1"/>
  <c r="H183" i="1"/>
  <c r="I183" i="1" s="1"/>
  <c r="G183" i="1"/>
  <c r="C183" i="1"/>
  <c r="O182" i="1"/>
  <c r="P182" i="1" s="1"/>
  <c r="Q182" i="1" s="1"/>
  <c r="M182" i="1"/>
  <c r="L182" i="1"/>
  <c r="H182" i="1"/>
  <c r="I182" i="1" s="1"/>
  <c r="E182" i="1"/>
  <c r="D182" i="1"/>
  <c r="K181" i="1"/>
  <c r="L181" i="1" s="1"/>
  <c r="G181" i="1"/>
  <c r="H181" i="1" s="1"/>
  <c r="C181" i="1"/>
  <c r="D181" i="1" s="1"/>
  <c r="C31" i="3" s="1"/>
  <c r="K179" i="1"/>
  <c r="L179" i="1" s="1"/>
  <c r="M179" i="1" s="1"/>
  <c r="G179" i="1"/>
  <c r="H179" i="1" s="1"/>
  <c r="I179" i="1" s="1"/>
  <c r="E179" i="1"/>
  <c r="D179" i="1"/>
  <c r="C179" i="1"/>
  <c r="K178" i="1"/>
  <c r="L178" i="1" s="1"/>
  <c r="M178" i="1" s="1"/>
  <c r="G178" i="1"/>
  <c r="H178" i="1" s="1"/>
  <c r="I178" i="1" s="1"/>
  <c r="E178" i="1"/>
  <c r="C30" i="3" s="1"/>
  <c r="D178" i="1"/>
  <c r="C178" i="1"/>
  <c r="K177" i="1"/>
  <c r="L177" i="1" s="1"/>
  <c r="P176" i="1"/>
  <c r="Q176" i="1" s="1"/>
  <c r="O176" i="1"/>
  <c r="L176" i="1"/>
  <c r="M176" i="1" s="1"/>
  <c r="H176" i="1"/>
  <c r="I176" i="1" s="1"/>
  <c r="D176" i="1"/>
  <c r="E176" i="1" s="1"/>
  <c r="P175" i="1"/>
  <c r="Q175" i="1" s="1"/>
  <c r="O175" i="1"/>
  <c r="L175" i="1"/>
  <c r="M175" i="1" s="1"/>
  <c r="H175" i="1"/>
  <c r="I175" i="1" s="1"/>
  <c r="D175" i="1"/>
  <c r="E175" i="1" s="1"/>
  <c r="F174" i="1" s="1"/>
  <c r="O174" i="1"/>
  <c r="P174" i="1" s="1"/>
  <c r="L174" i="1"/>
  <c r="H174" i="1"/>
  <c r="D174" i="1"/>
  <c r="O173" i="1"/>
  <c r="P173" i="1" s="1"/>
  <c r="Q173" i="1" s="1"/>
  <c r="L173" i="1"/>
  <c r="M173" i="1" s="1"/>
  <c r="H173" i="1"/>
  <c r="I173" i="1" s="1"/>
  <c r="E173" i="1"/>
  <c r="D173" i="1"/>
  <c r="P172" i="1"/>
  <c r="Q172" i="1" s="1"/>
  <c r="R171" i="1" s="1"/>
  <c r="O172" i="1"/>
  <c r="L172" i="1"/>
  <c r="M172" i="1" s="1"/>
  <c r="H172" i="1"/>
  <c r="I172" i="1" s="1"/>
  <c r="D172" i="1"/>
  <c r="E172" i="1" s="1"/>
  <c r="P171" i="1"/>
  <c r="O171" i="1"/>
  <c r="L171" i="1"/>
  <c r="H171" i="1"/>
  <c r="D171" i="1"/>
  <c r="O170" i="1"/>
  <c r="P170" i="1" s="1"/>
  <c r="Q170" i="1" s="1"/>
  <c r="L170" i="1"/>
  <c r="M170" i="1" s="1"/>
  <c r="H170" i="1"/>
  <c r="I170" i="1" s="1"/>
  <c r="D170" i="1"/>
  <c r="E170" i="1" s="1"/>
  <c r="O169" i="1"/>
  <c r="P169" i="1" s="1"/>
  <c r="Q169" i="1" s="1"/>
  <c r="L169" i="1"/>
  <c r="M169" i="1" s="1"/>
  <c r="H169" i="1"/>
  <c r="I169" i="1" s="1"/>
  <c r="J168" i="1" s="1"/>
  <c r="E169" i="1"/>
  <c r="D169" i="1"/>
  <c r="O168" i="1"/>
  <c r="P168" i="1" s="1"/>
  <c r="L168" i="1"/>
  <c r="H168" i="1"/>
  <c r="D168" i="1"/>
  <c r="P167" i="1"/>
  <c r="Q167" i="1" s="1"/>
  <c r="O167" i="1"/>
  <c r="L167" i="1"/>
  <c r="M167" i="1" s="1"/>
  <c r="I167" i="1"/>
  <c r="H167" i="1"/>
  <c r="D167" i="1"/>
  <c r="E167" i="1" s="1"/>
  <c r="O166" i="1"/>
  <c r="P166" i="1" s="1"/>
  <c r="Q166" i="1" s="1"/>
  <c r="L166" i="1"/>
  <c r="M166" i="1" s="1"/>
  <c r="H166" i="1"/>
  <c r="I166" i="1" s="1"/>
  <c r="D166" i="1"/>
  <c r="E166" i="1" s="1"/>
  <c r="O165" i="1"/>
  <c r="P165" i="1" s="1"/>
  <c r="L165" i="1"/>
  <c r="H165" i="1"/>
  <c r="D165" i="1"/>
  <c r="P164" i="1"/>
  <c r="Q164" i="1" s="1"/>
  <c r="O164" i="1"/>
  <c r="L164" i="1"/>
  <c r="M164" i="1" s="1"/>
  <c r="I164" i="1"/>
  <c r="H164" i="1"/>
  <c r="D164" i="1"/>
  <c r="E164" i="1" s="1"/>
  <c r="O163" i="1"/>
  <c r="P163" i="1" s="1"/>
  <c r="Q163" i="1" s="1"/>
  <c r="L163" i="1"/>
  <c r="M163" i="1" s="1"/>
  <c r="H163" i="1"/>
  <c r="I163" i="1" s="1"/>
  <c r="D163" i="1"/>
  <c r="E163" i="1" s="1"/>
  <c r="O162" i="1"/>
  <c r="P162" i="1" s="1"/>
  <c r="L162" i="1"/>
  <c r="H162" i="1"/>
  <c r="D162" i="1"/>
  <c r="O161" i="1"/>
  <c r="P161" i="1" s="1"/>
  <c r="Q161" i="1" s="1"/>
  <c r="L161" i="1"/>
  <c r="M161" i="1" s="1"/>
  <c r="H161" i="1"/>
  <c r="I161" i="1" s="1"/>
  <c r="D161" i="1"/>
  <c r="E161" i="1" s="1"/>
  <c r="O160" i="1"/>
  <c r="P160" i="1" s="1"/>
  <c r="Q160" i="1" s="1"/>
  <c r="L160" i="1"/>
  <c r="M160" i="1" s="1"/>
  <c r="H160" i="1"/>
  <c r="I160" i="1" s="1"/>
  <c r="D160" i="1"/>
  <c r="E160" i="1" s="1"/>
  <c r="L159" i="1"/>
  <c r="G159" i="1"/>
  <c r="G177" i="1" s="1"/>
  <c r="H177" i="1" s="1"/>
  <c r="D159" i="1"/>
  <c r="C159" i="1"/>
  <c r="C177" i="1" s="1"/>
  <c r="D177" i="1" s="1"/>
  <c r="L157" i="1"/>
  <c r="M157" i="1" s="1"/>
  <c r="H157" i="1"/>
  <c r="I157" i="1" s="1"/>
  <c r="G157" i="1"/>
  <c r="C157" i="1"/>
  <c r="L156" i="1"/>
  <c r="M156" i="1" s="1"/>
  <c r="H156" i="1"/>
  <c r="I156" i="1" s="1"/>
  <c r="G156" i="1"/>
  <c r="C156" i="1"/>
  <c r="D156" i="1" s="1"/>
  <c r="E156" i="1" s="1"/>
  <c r="L155" i="1"/>
  <c r="E27" i="3" s="1"/>
  <c r="K155" i="1"/>
  <c r="G155" i="1"/>
  <c r="H155" i="1" s="1"/>
  <c r="C155" i="1"/>
  <c r="L153" i="1"/>
  <c r="M153" i="1" s="1"/>
  <c r="K153" i="1"/>
  <c r="L152" i="1"/>
  <c r="M152" i="1" s="1"/>
  <c r="K152" i="1"/>
  <c r="K151" i="1"/>
  <c r="L151" i="1" s="1"/>
  <c r="P150" i="1"/>
  <c r="Q150" i="1" s="1"/>
  <c r="O150" i="1"/>
  <c r="L150" i="1"/>
  <c r="M150" i="1" s="1"/>
  <c r="H150" i="1"/>
  <c r="I150" i="1" s="1"/>
  <c r="D150" i="1"/>
  <c r="E150" i="1" s="1"/>
  <c r="O149" i="1"/>
  <c r="P149" i="1" s="1"/>
  <c r="Q149" i="1" s="1"/>
  <c r="L149" i="1"/>
  <c r="M149" i="1" s="1"/>
  <c r="H149" i="1"/>
  <c r="I149" i="1" s="1"/>
  <c r="D149" i="1"/>
  <c r="E149" i="1" s="1"/>
  <c r="F148" i="1" s="1"/>
  <c r="O148" i="1"/>
  <c r="P148" i="1" s="1"/>
  <c r="L148" i="1"/>
  <c r="H148" i="1"/>
  <c r="D148" i="1"/>
  <c r="L147" i="1"/>
  <c r="M147" i="1" s="1"/>
  <c r="G147" i="1"/>
  <c r="G153" i="1" s="1"/>
  <c r="H153" i="1" s="1"/>
  <c r="I153" i="1" s="1"/>
  <c r="C147" i="1"/>
  <c r="M146" i="1"/>
  <c r="L146" i="1"/>
  <c r="H146" i="1"/>
  <c r="I146" i="1" s="1"/>
  <c r="G146" i="1"/>
  <c r="G152" i="1" s="1"/>
  <c r="H152" i="1" s="1"/>
  <c r="I152" i="1" s="1"/>
  <c r="C146" i="1"/>
  <c r="L145" i="1"/>
  <c r="N145" i="1" s="1"/>
  <c r="G145" i="1"/>
  <c r="C145" i="1"/>
  <c r="D145" i="1" s="1"/>
  <c r="P144" i="1"/>
  <c r="Q144" i="1" s="1"/>
  <c r="O144" i="1"/>
  <c r="L144" i="1"/>
  <c r="M144" i="1" s="1"/>
  <c r="H144" i="1"/>
  <c r="I144" i="1" s="1"/>
  <c r="D144" i="1"/>
  <c r="E144" i="1" s="1"/>
  <c r="O143" i="1"/>
  <c r="P143" i="1" s="1"/>
  <c r="Q143" i="1" s="1"/>
  <c r="L143" i="1"/>
  <c r="M143" i="1" s="1"/>
  <c r="H143" i="1"/>
  <c r="I143" i="1" s="1"/>
  <c r="D143" i="1"/>
  <c r="E143" i="1" s="1"/>
  <c r="F142" i="1" s="1"/>
  <c r="O142" i="1"/>
  <c r="P142" i="1" s="1"/>
  <c r="R142" i="1" s="1"/>
  <c r="L142" i="1"/>
  <c r="H142" i="1"/>
  <c r="D142" i="1"/>
  <c r="P141" i="1"/>
  <c r="Q141" i="1" s="1"/>
  <c r="O141" i="1"/>
  <c r="L141" i="1"/>
  <c r="M141" i="1" s="1"/>
  <c r="H141" i="1"/>
  <c r="I141" i="1" s="1"/>
  <c r="D141" i="1"/>
  <c r="E141" i="1" s="1"/>
  <c r="O140" i="1"/>
  <c r="P140" i="1" s="1"/>
  <c r="Q140" i="1" s="1"/>
  <c r="L140" i="1"/>
  <c r="M140" i="1" s="1"/>
  <c r="H140" i="1"/>
  <c r="I140" i="1" s="1"/>
  <c r="D140" i="1"/>
  <c r="E140" i="1" s="1"/>
  <c r="O139" i="1"/>
  <c r="P139" i="1" s="1"/>
  <c r="N139" i="1"/>
  <c r="L139" i="1"/>
  <c r="H139" i="1"/>
  <c r="D139" i="1"/>
  <c r="O138" i="1"/>
  <c r="P138" i="1" s="1"/>
  <c r="Q138" i="1" s="1"/>
  <c r="L138" i="1"/>
  <c r="M138" i="1" s="1"/>
  <c r="H138" i="1"/>
  <c r="I138" i="1" s="1"/>
  <c r="E138" i="1"/>
  <c r="D138" i="1"/>
  <c r="P137" i="1"/>
  <c r="Q137" i="1" s="1"/>
  <c r="O137" i="1"/>
  <c r="L137" i="1"/>
  <c r="M137" i="1" s="1"/>
  <c r="H137" i="1"/>
  <c r="I137" i="1" s="1"/>
  <c r="D137" i="1"/>
  <c r="E137" i="1" s="1"/>
  <c r="O136" i="1"/>
  <c r="P136" i="1" s="1"/>
  <c r="R136" i="1" s="1"/>
  <c r="L136" i="1"/>
  <c r="H136" i="1"/>
  <c r="D136" i="1"/>
  <c r="O135" i="1"/>
  <c r="P135" i="1" s="1"/>
  <c r="Q135" i="1" s="1"/>
  <c r="M135" i="1"/>
  <c r="L135" i="1"/>
  <c r="H135" i="1"/>
  <c r="I135" i="1" s="1"/>
  <c r="E135" i="1"/>
  <c r="D135" i="1"/>
  <c r="O134" i="1"/>
  <c r="P134" i="1" s="1"/>
  <c r="Q134" i="1" s="1"/>
  <c r="L134" i="1"/>
  <c r="M134" i="1" s="1"/>
  <c r="H134" i="1"/>
  <c r="I134" i="1" s="1"/>
  <c r="E134" i="1"/>
  <c r="D134" i="1"/>
  <c r="P133" i="1"/>
  <c r="O133" i="1"/>
  <c r="L133" i="1"/>
  <c r="H133" i="1"/>
  <c r="D133" i="1"/>
  <c r="F133" i="1" s="1"/>
  <c r="O132" i="1"/>
  <c r="P132" i="1" s="1"/>
  <c r="Q132" i="1" s="1"/>
  <c r="L132" i="1"/>
  <c r="M132" i="1" s="1"/>
  <c r="H132" i="1"/>
  <c r="I132" i="1" s="1"/>
  <c r="D132" i="1"/>
  <c r="E132" i="1" s="1"/>
  <c r="O131" i="1"/>
  <c r="P131" i="1" s="1"/>
  <c r="Q131" i="1" s="1"/>
  <c r="M131" i="1"/>
  <c r="L131" i="1"/>
  <c r="H131" i="1"/>
  <c r="I131" i="1" s="1"/>
  <c r="E131" i="1"/>
  <c r="D131" i="1"/>
  <c r="O130" i="1"/>
  <c r="P130" i="1" s="1"/>
  <c r="L130" i="1"/>
  <c r="H130" i="1"/>
  <c r="J130" i="1" s="1"/>
  <c r="D130" i="1"/>
  <c r="O129" i="1"/>
  <c r="P129" i="1" s="1"/>
  <c r="Q129" i="1" s="1"/>
  <c r="L129" i="1"/>
  <c r="M129" i="1" s="1"/>
  <c r="H129" i="1"/>
  <c r="I129" i="1" s="1"/>
  <c r="D129" i="1"/>
  <c r="E129" i="1" s="1"/>
  <c r="Q128" i="1"/>
  <c r="P128" i="1"/>
  <c r="O128" i="1"/>
  <c r="L128" i="1"/>
  <c r="M128" i="1" s="1"/>
  <c r="I128" i="1"/>
  <c r="H128" i="1"/>
  <c r="D128" i="1"/>
  <c r="E128" i="1" s="1"/>
  <c r="O127" i="1"/>
  <c r="P127" i="1" s="1"/>
  <c r="N127" i="1"/>
  <c r="L127" i="1"/>
  <c r="H127" i="1"/>
  <c r="D127" i="1"/>
  <c r="O126" i="1"/>
  <c r="P126" i="1" s="1"/>
  <c r="Q126" i="1" s="1"/>
  <c r="L126" i="1"/>
  <c r="M126" i="1" s="1"/>
  <c r="H126" i="1"/>
  <c r="I126" i="1" s="1"/>
  <c r="E126" i="1"/>
  <c r="D126" i="1"/>
  <c r="O125" i="1"/>
  <c r="P125" i="1" s="1"/>
  <c r="Q125" i="1" s="1"/>
  <c r="L125" i="1"/>
  <c r="M125" i="1" s="1"/>
  <c r="H125" i="1"/>
  <c r="I125" i="1" s="1"/>
  <c r="D125" i="1"/>
  <c r="E125" i="1" s="1"/>
  <c r="R124" i="1"/>
  <c r="P124" i="1"/>
  <c r="O124" i="1"/>
  <c r="L124" i="1"/>
  <c r="H124" i="1"/>
  <c r="D124" i="1"/>
  <c r="O123" i="1"/>
  <c r="P123" i="1" s="1"/>
  <c r="Q123" i="1" s="1"/>
  <c r="L123" i="1"/>
  <c r="M123" i="1" s="1"/>
  <c r="H123" i="1"/>
  <c r="I123" i="1" s="1"/>
  <c r="D123" i="1"/>
  <c r="E123" i="1" s="1"/>
  <c r="O122" i="1"/>
  <c r="P122" i="1" s="1"/>
  <c r="Q122" i="1" s="1"/>
  <c r="L122" i="1"/>
  <c r="M122" i="1" s="1"/>
  <c r="H122" i="1"/>
  <c r="I122" i="1" s="1"/>
  <c r="E122" i="1"/>
  <c r="D122" i="1"/>
  <c r="O121" i="1"/>
  <c r="P121" i="1" s="1"/>
  <c r="L121" i="1"/>
  <c r="H121" i="1"/>
  <c r="J121" i="1" s="1"/>
  <c r="D121" i="1"/>
  <c r="L119" i="1"/>
  <c r="M119" i="1" s="1"/>
  <c r="H119" i="1"/>
  <c r="I119" i="1" s="1"/>
  <c r="C119" i="1"/>
  <c r="O119" i="1" s="1"/>
  <c r="P119" i="1" s="1"/>
  <c r="Q119" i="1" s="1"/>
  <c r="L118" i="1"/>
  <c r="M118" i="1" s="1"/>
  <c r="G118" i="1"/>
  <c r="D118" i="1"/>
  <c r="E118" i="1" s="1"/>
  <c r="L117" i="1"/>
  <c r="K117" i="1"/>
  <c r="G117" i="1"/>
  <c r="H117" i="1" s="1"/>
  <c r="C117" i="1"/>
  <c r="L115" i="1"/>
  <c r="M115" i="1" s="1"/>
  <c r="H115" i="1"/>
  <c r="I115" i="1" s="1"/>
  <c r="C115" i="1"/>
  <c r="O115" i="1" s="1"/>
  <c r="P115" i="1" s="1"/>
  <c r="Q115" i="1" s="1"/>
  <c r="L114" i="1"/>
  <c r="M114" i="1" s="1"/>
  <c r="E22" i="3" s="1"/>
  <c r="G114" i="1"/>
  <c r="H114" i="1" s="1"/>
  <c r="I114" i="1" s="1"/>
  <c r="C114" i="1"/>
  <c r="D114" i="1" s="1"/>
  <c r="E114" i="1" s="1"/>
  <c r="K113" i="1"/>
  <c r="L113" i="1" s="1"/>
  <c r="E21" i="3" s="1"/>
  <c r="G113" i="1"/>
  <c r="H113" i="1" s="1"/>
  <c r="C113" i="1"/>
  <c r="K111" i="1"/>
  <c r="L111" i="1" s="1"/>
  <c r="M111" i="1" s="1"/>
  <c r="H111" i="1"/>
  <c r="I111" i="1" s="1"/>
  <c r="G111" i="1"/>
  <c r="C111" i="1"/>
  <c r="K110" i="1"/>
  <c r="L110" i="1" s="1"/>
  <c r="M110" i="1" s="1"/>
  <c r="H109" i="1"/>
  <c r="G109" i="1"/>
  <c r="C109" i="1"/>
  <c r="D109" i="1" s="1"/>
  <c r="O108" i="1"/>
  <c r="P108" i="1" s="1"/>
  <c r="Q108" i="1" s="1"/>
  <c r="L108" i="1"/>
  <c r="M108" i="1" s="1"/>
  <c r="H108" i="1"/>
  <c r="I108" i="1" s="1"/>
  <c r="E108" i="1"/>
  <c r="D108" i="1"/>
  <c r="O107" i="1"/>
  <c r="P107" i="1" s="1"/>
  <c r="Q107" i="1" s="1"/>
  <c r="M107" i="1"/>
  <c r="L107" i="1"/>
  <c r="H107" i="1"/>
  <c r="I107" i="1" s="1"/>
  <c r="D107" i="1"/>
  <c r="E107" i="1" s="1"/>
  <c r="P106" i="1"/>
  <c r="O106" i="1"/>
  <c r="L106" i="1"/>
  <c r="H106" i="1"/>
  <c r="D106" i="1"/>
  <c r="O105" i="1"/>
  <c r="P105" i="1" s="1"/>
  <c r="Q105" i="1" s="1"/>
  <c r="L105" i="1"/>
  <c r="M105" i="1" s="1"/>
  <c r="I105" i="1"/>
  <c r="H105" i="1"/>
  <c r="D105" i="1"/>
  <c r="E105" i="1" s="1"/>
  <c r="M104" i="1"/>
  <c r="L104" i="1"/>
  <c r="G104" i="1"/>
  <c r="H104" i="1" s="1"/>
  <c r="I104" i="1" s="1"/>
  <c r="C104" i="1"/>
  <c r="D104" i="1" s="1"/>
  <c r="E104" i="1" s="1"/>
  <c r="P103" i="1"/>
  <c r="O103" i="1"/>
  <c r="L103" i="1"/>
  <c r="H103" i="1"/>
  <c r="D103" i="1"/>
  <c r="O102" i="1"/>
  <c r="P102" i="1" s="1"/>
  <c r="Q102" i="1" s="1"/>
  <c r="L102" i="1"/>
  <c r="M102" i="1" s="1"/>
  <c r="H102" i="1"/>
  <c r="I102" i="1" s="1"/>
  <c r="J100" i="1" s="1"/>
  <c r="E102" i="1"/>
  <c r="D102" i="1"/>
  <c r="O101" i="1"/>
  <c r="P101" i="1" s="1"/>
  <c r="Q101" i="1" s="1"/>
  <c r="M101" i="1"/>
  <c r="L101" i="1"/>
  <c r="H101" i="1"/>
  <c r="I101" i="1" s="1"/>
  <c r="D101" i="1"/>
  <c r="E101" i="1" s="1"/>
  <c r="P100" i="1"/>
  <c r="O100" i="1"/>
  <c r="L100" i="1"/>
  <c r="H100" i="1"/>
  <c r="D100" i="1"/>
  <c r="P99" i="1"/>
  <c r="Q99" i="1" s="1"/>
  <c r="O99" i="1"/>
  <c r="L99" i="1"/>
  <c r="M99" i="1" s="1"/>
  <c r="I99" i="1"/>
  <c r="H99" i="1"/>
  <c r="D99" i="1"/>
  <c r="E99" i="1" s="1"/>
  <c r="L98" i="1"/>
  <c r="M98" i="1" s="1"/>
  <c r="G98" i="1"/>
  <c r="E98" i="1"/>
  <c r="D98" i="1"/>
  <c r="P97" i="1"/>
  <c r="O97" i="1"/>
  <c r="L97" i="1"/>
  <c r="H97" i="1"/>
  <c r="D97" i="1"/>
  <c r="F97" i="1" s="1"/>
  <c r="L95" i="1"/>
  <c r="M95" i="1" s="1"/>
  <c r="K95" i="1"/>
  <c r="G95" i="1"/>
  <c r="H95" i="1" s="1"/>
  <c r="I95" i="1" s="1"/>
  <c r="C95" i="1"/>
  <c r="D95" i="1" s="1"/>
  <c r="E95" i="1" s="1"/>
  <c r="L94" i="1"/>
  <c r="M94" i="1" s="1"/>
  <c r="K94" i="1"/>
  <c r="K109" i="1" s="1"/>
  <c r="G94" i="1"/>
  <c r="H94" i="1" s="1"/>
  <c r="I94" i="1" s="1"/>
  <c r="C94" i="1"/>
  <c r="D94" i="1" s="1"/>
  <c r="E94" i="1" s="1"/>
  <c r="C18" i="3" s="1"/>
  <c r="L93" i="1"/>
  <c r="K93" i="1"/>
  <c r="G93" i="1"/>
  <c r="H93" i="1" s="1"/>
  <c r="C93" i="1"/>
  <c r="D93" i="1" s="1"/>
  <c r="O92" i="1"/>
  <c r="P92" i="1" s="1"/>
  <c r="Q92" i="1" s="1"/>
  <c r="L92" i="1"/>
  <c r="M92" i="1" s="1"/>
  <c r="I92" i="1"/>
  <c r="H92" i="1"/>
  <c r="D92" i="1"/>
  <c r="E92" i="1" s="1"/>
  <c r="O91" i="1"/>
  <c r="P91" i="1" s="1"/>
  <c r="Q91" i="1" s="1"/>
  <c r="M91" i="1"/>
  <c r="L91" i="1"/>
  <c r="H91" i="1"/>
  <c r="I91" i="1" s="1"/>
  <c r="D91" i="1"/>
  <c r="E91" i="1" s="1"/>
  <c r="O90" i="1"/>
  <c r="P90" i="1" s="1"/>
  <c r="L90" i="1"/>
  <c r="H90" i="1"/>
  <c r="D90" i="1"/>
  <c r="O89" i="1"/>
  <c r="P89" i="1" s="1"/>
  <c r="Q89" i="1" s="1"/>
  <c r="L89" i="1"/>
  <c r="M89" i="1" s="1"/>
  <c r="I89" i="1"/>
  <c r="H89" i="1"/>
  <c r="D89" i="1"/>
  <c r="E89" i="1" s="1"/>
  <c r="Q88" i="1"/>
  <c r="P88" i="1"/>
  <c r="O88" i="1"/>
  <c r="L88" i="1"/>
  <c r="M88" i="1" s="1"/>
  <c r="H88" i="1"/>
  <c r="I88" i="1" s="1"/>
  <c r="D88" i="1"/>
  <c r="E88" i="1" s="1"/>
  <c r="O87" i="1"/>
  <c r="P87" i="1" s="1"/>
  <c r="L87" i="1"/>
  <c r="H87" i="1"/>
  <c r="D87" i="1"/>
  <c r="F87" i="1" s="1"/>
  <c r="O86" i="1"/>
  <c r="P86" i="1" s="1"/>
  <c r="Q86" i="1" s="1"/>
  <c r="M86" i="1"/>
  <c r="L86" i="1"/>
  <c r="H86" i="1"/>
  <c r="I86" i="1" s="1"/>
  <c r="E86" i="1"/>
  <c r="D86" i="1"/>
  <c r="O85" i="1"/>
  <c r="P85" i="1" s="1"/>
  <c r="Q85" i="1" s="1"/>
  <c r="L85" i="1"/>
  <c r="M85" i="1" s="1"/>
  <c r="I85" i="1"/>
  <c r="H85" i="1"/>
  <c r="D85" i="1"/>
  <c r="E85" i="1" s="1"/>
  <c r="P84" i="1"/>
  <c r="O84" i="1"/>
  <c r="L84" i="1"/>
  <c r="H84" i="1"/>
  <c r="D84" i="1"/>
  <c r="O83" i="1"/>
  <c r="P83" i="1" s="1"/>
  <c r="Q83" i="1" s="1"/>
  <c r="M83" i="1"/>
  <c r="L83" i="1"/>
  <c r="H83" i="1"/>
  <c r="I83" i="1" s="1"/>
  <c r="E83" i="1"/>
  <c r="D83" i="1"/>
  <c r="O82" i="1"/>
  <c r="P82" i="1" s="1"/>
  <c r="Q82" i="1" s="1"/>
  <c r="M82" i="1"/>
  <c r="L82" i="1"/>
  <c r="H82" i="1"/>
  <c r="I82" i="1" s="1"/>
  <c r="D82" i="1"/>
  <c r="E82" i="1" s="1"/>
  <c r="P81" i="1"/>
  <c r="O81" i="1"/>
  <c r="L81" i="1"/>
  <c r="H81" i="1"/>
  <c r="D81" i="1"/>
  <c r="O80" i="1"/>
  <c r="P80" i="1" s="1"/>
  <c r="Q80" i="1" s="1"/>
  <c r="L80" i="1"/>
  <c r="M80" i="1" s="1"/>
  <c r="H80" i="1"/>
  <c r="I80" i="1" s="1"/>
  <c r="D80" i="1"/>
  <c r="E80" i="1" s="1"/>
  <c r="O79" i="1"/>
  <c r="P79" i="1" s="1"/>
  <c r="Q79" i="1" s="1"/>
  <c r="M79" i="1"/>
  <c r="L79" i="1"/>
  <c r="H79" i="1"/>
  <c r="I79" i="1" s="1"/>
  <c r="J78" i="1" s="1"/>
  <c r="E79" i="1"/>
  <c r="D79" i="1"/>
  <c r="O78" i="1"/>
  <c r="P78" i="1" s="1"/>
  <c r="L78" i="1"/>
  <c r="H78" i="1"/>
  <c r="D78" i="1"/>
  <c r="P77" i="1"/>
  <c r="Q77" i="1" s="1"/>
  <c r="O77" i="1"/>
  <c r="L77" i="1"/>
  <c r="M77" i="1" s="1"/>
  <c r="H77" i="1"/>
  <c r="I77" i="1" s="1"/>
  <c r="D77" i="1"/>
  <c r="E77" i="1" s="1"/>
  <c r="O76" i="1"/>
  <c r="P76" i="1" s="1"/>
  <c r="Q76" i="1" s="1"/>
  <c r="L76" i="1"/>
  <c r="M76" i="1" s="1"/>
  <c r="N75" i="1" s="1"/>
  <c r="H76" i="1"/>
  <c r="I76" i="1" s="1"/>
  <c r="D76" i="1"/>
  <c r="E76" i="1" s="1"/>
  <c r="F75" i="1" s="1"/>
  <c r="O75" i="1"/>
  <c r="P75" i="1" s="1"/>
  <c r="L75" i="1"/>
  <c r="H75" i="1"/>
  <c r="D75" i="1"/>
  <c r="O74" i="1"/>
  <c r="P74" i="1" s="1"/>
  <c r="Q74" i="1" s="1"/>
  <c r="L74" i="1"/>
  <c r="M74" i="1" s="1"/>
  <c r="H74" i="1"/>
  <c r="I74" i="1" s="1"/>
  <c r="E74" i="1"/>
  <c r="D74" i="1"/>
  <c r="O73" i="1"/>
  <c r="P73" i="1" s="1"/>
  <c r="Q73" i="1" s="1"/>
  <c r="L73" i="1"/>
  <c r="M73" i="1" s="1"/>
  <c r="H73" i="1"/>
  <c r="I73" i="1" s="1"/>
  <c r="D73" i="1"/>
  <c r="E73" i="1" s="1"/>
  <c r="P72" i="1"/>
  <c r="O72" i="1"/>
  <c r="L72" i="1"/>
  <c r="H72" i="1"/>
  <c r="D72" i="1"/>
  <c r="O71" i="1"/>
  <c r="P71" i="1" s="1"/>
  <c r="Q71" i="1" s="1"/>
  <c r="M71" i="1"/>
  <c r="L71" i="1"/>
  <c r="H71" i="1"/>
  <c r="I71" i="1" s="1"/>
  <c r="D71" i="1"/>
  <c r="E71" i="1" s="1"/>
  <c r="P70" i="1"/>
  <c r="Q70" i="1" s="1"/>
  <c r="O70" i="1"/>
  <c r="L70" i="1"/>
  <c r="M70" i="1" s="1"/>
  <c r="I70" i="1"/>
  <c r="H70" i="1"/>
  <c r="D70" i="1"/>
  <c r="E70" i="1" s="1"/>
  <c r="P69" i="1"/>
  <c r="O69" i="1"/>
  <c r="L69" i="1"/>
  <c r="J69" i="1"/>
  <c r="H69" i="1"/>
  <c r="D69" i="1"/>
  <c r="P68" i="1"/>
  <c r="Q68" i="1" s="1"/>
  <c r="O68" i="1"/>
  <c r="L68" i="1"/>
  <c r="M68" i="1" s="1"/>
  <c r="H68" i="1"/>
  <c r="I68" i="1" s="1"/>
  <c r="E68" i="1"/>
  <c r="D68" i="1"/>
  <c r="O67" i="1"/>
  <c r="P67" i="1" s="1"/>
  <c r="Q67" i="1" s="1"/>
  <c r="M67" i="1"/>
  <c r="L67" i="1"/>
  <c r="H67" i="1"/>
  <c r="I67" i="1" s="1"/>
  <c r="D67" i="1"/>
  <c r="E67" i="1" s="1"/>
  <c r="P66" i="1"/>
  <c r="R66" i="1" s="1"/>
  <c r="O66" i="1"/>
  <c r="L66" i="1"/>
  <c r="H66" i="1"/>
  <c r="D66" i="1"/>
  <c r="O65" i="1"/>
  <c r="P65" i="1" s="1"/>
  <c r="Q65" i="1" s="1"/>
  <c r="L65" i="1"/>
  <c r="M65" i="1" s="1"/>
  <c r="H65" i="1"/>
  <c r="I65" i="1" s="1"/>
  <c r="D65" i="1"/>
  <c r="E65" i="1" s="1"/>
  <c r="O64" i="1"/>
  <c r="P64" i="1" s="1"/>
  <c r="Q64" i="1" s="1"/>
  <c r="M64" i="1"/>
  <c r="L64" i="1"/>
  <c r="H64" i="1"/>
  <c r="I64" i="1" s="1"/>
  <c r="E64" i="1"/>
  <c r="F63" i="1" s="1"/>
  <c r="D64" i="1"/>
  <c r="O63" i="1"/>
  <c r="P63" i="1" s="1"/>
  <c r="L63" i="1"/>
  <c r="H63" i="1"/>
  <c r="D63" i="1"/>
  <c r="O62" i="1"/>
  <c r="P62" i="1" s="1"/>
  <c r="Q62" i="1" s="1"/>
  <c r="M62" i="1"/>
  <c r="L62" i="1"/>
  <c r="I62" i="1"/>
  <c r="H62" i="1"/>
  <c r="D62" i="1"/>
  <c r="E62" i="1" s="1"/>
  <c r="P61" i="1"/>
  <c r="Q61" i="1" s="1"/>
  <c r="R60" i="1" s="1"/>
  <c r="O61" i="1"/>
  <c r="L61" i="1"/>
  <c r="M61" i="1" s="1"/>
  <c r="H61" i="1"/>
  <c r="I61" i="1" s="1"/>
  <c r="J60" i="1" s="1"/>
  <c r="D61" i="1"/>
  <c r="E61" i="1" s="1"/>
  <c r="P60" i="1"/>
  <c r="O60" i="1"/>
  <c r="N60" i="1"/>
  <c r="L60" i="1"/>
  <c r="H60" i="1"/>
  <c r="D60" i="1"/>
  <c r="O58" i="1"/>
  <c r="P58" i="1" s="1"/>
  <c r="Q58" i="1" s="1"/>
  <c r="M58" i="1"/>
  <c r="L58" i="1"/>
  <c r="H58" i="1"/>
  <c r="I58" i="1" s="1"/>
  <c r="E58" i="1"/>
  <c r="D58" i="1"/>
  <c r="O57" i="1"/>
  <c r="P57" i="1" s="1"/>
  <c r="Q57" i="1" s="1"/>
  <c r="L57" i="1"/>
  <c r="M57" i="1" s="1"/>
  <c r="H57" i="1"/>
  <c r="I57" i="1" s="1"/>
  <c r="E57" i="1"/>
  <c r="D57" i="1"/>
  <c r="L56" i="1"/>
  <c r="G56" i="1"/>
  <c r="H56" i="1" s="1"/>
  <c r="D15" i="3" s="1"/>
  <c r="C56" i="1"/>
  <c r="O56" i="1" s="1"/>
  <c r="P56" i="1" s="1"/>
  <c r="F15" i="3" s="1"/>
  <c r="P54" i="1"/>
  <c r="Q54" i="1" s="1"/>
  <c r="O54" i="1"/>
  <c r="L54" i="1"/>
  <c r="M54" i="1" s="1"/>
  <c r="H54" i="1"/>
  <c r="I54" i="1" s="1"/>
  <c r="D54" i="1"/>
  <c r="E54" i="1" s="1"/>
  <c r="Q53" i="1"/>
  <c r="F14" i="3" s="1"/>
  <c r="O53" i="1"/>
  <c r="P53" i="1" s="1"/>
  <c r="L53" i="1"/>
  <c r="M53" i="1" s="1"/>
  <c r="H53" i="1"/>
  <c r="I53" i="1" s="1"/>
  <c r="D53" i="1"/>
  <c r="E53" i="1" s="1"/>
  <c r="L52" i="1"/>
  <c r="E13" i="3" s="1"/>
  <c r="H52" i="1"/>
  <c r="D13" i="3" s="1"/>
  <c r="D52" i="1"/>
  <c r="C13" i="3" s="1"/>
  <c r="C52" i="1"/>
  <c r="O52" i="1" s="1"/>
  <c r="P52" i="1" s="1"/>
  <c r="F13" i="3" s="1"/>
  <c r="K50" i="1"/>
  <c r="H50" i="1"/>
  <c r="I50" i="1" s="1"/>
  <c r="G50" i="1"/>
  <c r="C50" i="1"/>
  <c r="D50" i="1" s="1"/>
  <c r="E50" i="1" s="1"/>
  <c r="O49" i="1"/>
  <c r="P49" i="1" s="1"/>
  <c r="Q49" i="1" s="1"/>
  <c r="K49" i="1"/>
  <c r="G49" i="1"/>
  <c r="H49" i="1" s="1"/>
  <c r="I49" i="1" s="1"/>
  <c r="D49" i="1"/>
  <c r="E49" i="1" s="1"/>
  <c r="C49" i="1"/>
  <c r="K48" i="1"/>
  <c r="L48" i="1" s="1"/>
  <c r="D48" i="1"/>
  <c r="C11" i="3" s="1"/>
  <c r="C48" i="1"/>
  <c r="O47" i="1"/>
  <c r="P47" i="1" s="1"/>
  <c r="Q47" i="1" s="1"/>
  <c r="L47" i="1"/>
  <c r="M47" i="1" s="1"/>
  <c r="H47" i="1"/>
  <c r="I47" i="1" s="1"/>
  <c r="D47" i="1"/>
  <c r="E47" i="1" s="1"/>
  <c r="P46" i="1"/>
  <c r="Q46" i="1" s="1"/>
  <c r="R45" i="1" s="1"/>
  <c r="O46" i="1"/>
  <c r="L46" i="1"/>
  <c r="M46" i="1" s="1"/>
  <c r="H46" i="1"/>
  <c r="I46" i="1" s="1"/>
  <c r="D46" i="1"/>
  <c r="E46" i="1" s="1"/>
  <c r="O45" i="1"/>
  <c r="P45" i="1" s="1"/>
  <c r="L45" i="1"/>
  <c r="H45" i="1"/>
  <c r="F45" i="1"/>
  <c r="D45" i="1"/>
  <c r="O44" i="1"/>
  <c r="P44" i="1" s="1"/>
  <c r="Q44" i="1" s="1"/>
  <c r="M44" i="1"/>
  <c r="L44" i="1"/>
  <c r="H44" i="1"/>
  <c r="I44" i="1" s="1"/>
  <c r="E44" i="1"/>
  <c r="D44" i="1"/>
  <c r="P43" i="1"/>
  <c r="Q43" i="1" s="1"/>
  <c r="O43" i="1"/>
  <c r="L43" i="1"/>
  <c r="M43" i="1" s="1"/>
  <c r="H43" i="1"/>
  <c r="I43" i="1" s="1"/>
  <c r="J42" i="1" s="1"/>
  <c r="E43" i="1"/>
  <c r="D43" i="1"/>
  <c r="O42" i="1"/>
  <c r="P42" i="1" s="1"/>
  <c r="L42" i="1"/>
  <c r="H42" i="1"/>
  <c r="D42" i="1"/>
  <c r="F42" i="1" s="1"/>
  <c r="Q41" i="1"/>
  <c r="O41" i="1"/>
  <c r="P41" i="1" s="1"/>
  <c r="L41" i="1"/>
  <c r="M41" i="1" s="1"/>
  <c r="I41" i="1"/>
  <c r="H41" i="1"/>
  <c r="D41" i="1"/>
  <c r="E41" i="1" s="1"/>
  <c r="O40" i="1"/>
  <c r="P40" i="1" s="1"/>
  <c r="Q40" i="1" s="1"/>
  <c r="L40" i="1"/>
  <c r="M40" i="1" s="1"/>
  <c r="H40" i="1"/>
  <c r="I40" i="1" s="1"/>
  <c r="E40" i="1"/>
  <c r="D40" i="1"/>
  <c r="O39" i="1"/>
  <c r="P39" i="1" s="1"/>
  <c r="R39" i="1" s="1"/>
  <c r="L39" i="1"/>
  <c r="H39" i="1"/>
  <c r="D39" i="1"/>
  <c r="Q38" i="1"/>
  <c r="P38" i="1"/>
  <c r="O38" i="1"/>
  <c r="L38" i="1"/>
  <c r="M38" i="1" s="1"/>
  <c r="I38" i="1"/>
  <c r="H38" i="1"/>
  <c r="D38" i="1"/>
  <c r="E38" i="1" s="1"/>
  <c r="P37" i="1"/>
  <c r="Q37" i="1" s="1"/>
  <c r="O37" i="1"/>
  <c r="L37" i="1"/>
  <c r="M37" i="1" s="1"/>
  <c r="I37" i="1"/>
  <c r="H37" i="1"/>
  <c r="D37" i="1"/>
  <c r="E37" i="1" s="1"/>
  <c r="F36" i="1" s="1"/>
  <c r="O36" i="1"/>
  <c r="P36" i="1" s="1"/>
  <c r="L36" i="1"/>
  <c r="H36" i="1"/>
  <c r="D36" i="1"/>
  <c r="P35" i="1"/>
  <c r="Q35" i="1" s="1"/>
  <c r="O35" i="1"/>
  <c r="L35" i="1"/>
  <c r="M35" i="1" s="1"/>
  <c r="H35" i="1"/>
  <c r="I35" i="1" s="1"/>
  <c r="D35" i="1"/>
  <c r="E35" i="1" s="1"/>
  <c r="O34" i="1"/>
  <c r="P34" i="1" s="1"/>
  <c r="Q34" i="1" s="1"/>
  <c r="R33" i="1" s="1"/>
  <c r="L34" i="1"/>
  <c r="M34" i="1" s="1"/>
  <c r="H34" i="1"/>
  <c r="I34" i="1" s="1"/>
  <c r="J33" i="1" s="1"/>
  <c r="D34" i="1"/>
  <c r="E34" i="1" s="1"/>
  <c r="P33" i="1"/>
  <c r="O33" i="1"/>
  <c r="L33" i="1"/>
  <c r="H33" i="1"/>
  <c r="D33" i="1"/>
  <c r="O32" i="1"/>
  <c r="P32" i="1" s="1"/>
  <c r="Q32" i="1" s="1"/>
  <c r="L32" i="1"/>
  <c r="M32" i="1" s="1"/>
  <c r="H32" i="1"/>
  <c r="I32" i="1" s="1"/>
  <c r="D32" i="1"/>
  <c r="E32" i="1" s="1"/>
  <c r="O31" i="1"/>
  <c r="P31" i="1" s="1"/>
  <c r="Q31" i="1" s="1"/>
  <c r="L31" i="1"/>
  <c r="M31" i="1" s="1"/>
  <c r="H31" i="1"/>
  <c r="I31" i="1" s="1"/>
  <c r="D31" i="1"/>
  <c r="E31" i="1" s="1"/>
  <c r="O30" i="1"/>
  <c r="P30" i="1" s="1"/>
  <c r="R30" i="1" s="1"/>
  <c r="L30" i="1"/>
  <c r="H30" i="1"/>
  <c r="D30" i="1"/>
  <c r="O29" i="1"/>
  <c r="P29" i="1" s="1"/>
  <c r="Q29" i="1" s="1"/>
  <c r="L29" i="1"/>
  <c r="M29" i="1" s="1"/>
  <c r="H29" i="1"/>
  <c r="I29" i="1" s="1"/>
  <c r="D29" i="1"/>
  <c r="E29" i="1" s="1"/>
  <c r="O28" i="1"/>
  <c r="P28" i="1" s="1"/>
  <c r="Q28" i="1" s="1"/>
  <c r="L28" i="1"/>
  <c r="M28" i="1" s="1"/>
  <c r="H28" i="1"/>
  <c r="I28" i="1" s="1"/>
  <c r="D28" i="1"/>
  <c r="E28" i="1" s="1"/>
  <c r="O27" i="1"/>
  <c r="P27" i="1" s="1"/>
  <c r="L27" i="1"/>
  <c r="H27" i="1"/>
  <c r="D27" i="1"/>
  <c r="O26" i="1"/>
  <c r="P26" i="1" s="1"/>
  <c r="Q26" i="1" s="1"/>
  <c r="L26" i="1"/>
  <c r="M26" i="1" s="1"/>
  <c r="H26" i="1"/>
  <c r="I26" i="1" s="1"/>
  <c r="D26" i="1"/>
  <c r="E26" i="1" s="1"/>
  <c r="O25" i="1"/>
  <c r="P25" i="1" s="1"/>
  <c r="Q25" i="1" s="1"/>
  <c r="L25" i="1"/>
  <c r="M25" i="1" s="1"/>
  <c r="I25" i="1"/>
  <c r="H25" i="1"/>
  <c r="D25" i="1"/>
  <c r="E25" i="1" s="1"/>
  <c r="O24" i="1"/>
  <c r="P24" i="1" s="1"/>
  <c r="L24" i="1"/>
  <c r="H24" i="1"/>
  <c r="D24" i="1"/>
  <c r="O23" i="1"/>
  <c r="P23" i="1" s="1"/>
  <c r="Q23" i="1" s="1"/>
  <c r="M23" i="1"/>
  <c r="L23" i="1"/>
  <c r="H23" i="1"/>
  <c r="I23" i="1" s="1"/>
  <c r="D23" i="1"/>
  <c r="E23" i="1" s="1"/>
  <c r="O22" i="1"/>
  <c r="P22" i="1" s="1"/>
  <c r="Q22" i="1" s="1"/>
  <c r="L22" i="1"/>
  <c r="M22" i="1" s="1"/>
  <c r="N21" i="1" s="1"/>
  <c r="I22" i="1"/>
  <c r="H22" i="1"/>
  <c r="D22" i="1"/>
  <c r="E22" i="1" s="1"/>
  <c r="L21" i="1"/>
  <c r="G21" i="1"/>
  <c r="G48" i="1" s="1"/>
  <c r="H48" i="1" s="1"/>
  <c r="D11" i="3" s="1"/>
  <c r="D21" i="1"/>
  <c r="M19" i="1"/>
  <c r="L19" i="1"/>
  <c r="H19" i="1"/>
  <c r="I19" i="1" s="1"/>
  <c r="C19" i="1"/>
  <c r="M18" i="1"/>
  <c r="L18" i="1"/>
  <c r="G18" i="1"/>
  <c r="H18" i="1" s="1"/>
  <c r="I18" i="1" s="1"/>
  <c r="D10" i="3" s="1"/>
  <c r="C18" i="1"/>
  <c r="D18" i="1" s="1"/>
  <c r="E18" i="1" s="1"/>
  <c r="K17" i="1"/>
  <c r="L17" i="1" s="1"/>
  <c r="E9" i="3" s="1"/>
  <c r="G17" i="1"/>
  <c r="C17" i="1"/>
  <c r="D17" i="1" s="1"/>
  <c r="C9" i="3" s="1"/>
  <c r="O15" i="1"/>
  <c r="P15" i="1" s="1"/>
  <c r="Q15" i="1" s="1"/>
  <c r="L15" i="1"/>
  <c r="M15" i="1" s="1"/>
  <c r="H15" i="1"/>
  <c r="I15" i="1" s="1"/>
  <c r="D15" i="1"/>
  <c r="E15" i="1" s="1"/>
  <c r="P14" i="1"/>
  <c r="Q14" i="1" s="1"/>
  <c r="F8" i="3" s="1"/>
  <c r="O14" i="1"/>
  <c r="L14" i="1"/>
  <c r="M14" i="1" s="1"/>
  <c r="H14" i="1"/>
  <c r="I14" i="1" s="1"/>
  <c r="D14" i="1"/>
  <c r="E14" i="1" s="1"/>
  <c r="O13" i="1"/>
  <c r="P13" i="1" s="1"/>
  <c r="K13" i="1"/>
  <c r="L13" i="1" s="1"/>
  <c r="E7" i="3" s="1"/>
  <c r="G13" i="1"/>
  <c r="C13" i="1"/>
  <c r="D13" i="1" s="1"/>
  <c r="C7" i="3" s="1"/>
  <c r="O11" i="1"/>
  <c r="P11" i="1" s="1"/>
  <c r="Q11" i="1" s="1"/>
  <c r="L11" i="1"/>
  <c r="M11" i="1" s="1"/>
  <c r="H11" i="1"/>
  <c r="I11" i="1" s="1"/>
  <c r="D11" i="1"/>
  <c r="E11" i="1" s="1"/>
  <c r="O10" i="1"/>
  <c r="P10" i="1" s="1"/>
  <c r="Q10" i="1" s="1"/>
  <c r="F6" i="3" s="1"/>
  <c r="L10" i="1"/>
  <c r="M10" i="1" s="1"/>
  <c r="H10" i="1"/>
  <c r="I10" i="1" s="1"/>
  <c r="E10" i="1"/>
  <c r="D10" i="1"/>
  <c r="L9" i="1"/>
  <c r="E5" i="3" s="1"/>
  <c r="H9" i="1"/>
  <c r="D5" i="3" s="1"/>
  <c r="G9" i="1"/>
  <c r="C9" i="1"/>
  <c r="D9" i="1" s="1"/>
  <c r="O7" i="1"/>
  <c r="P7" i="1" s="1"/>
  <c r="Q7" i="1" s="1"/>
  <c r="M7" i="1"/>
  <c r="L7" i="1"/>
  <c r="H7" i="1"/>
  <c r="I7" i="1" s="1"/>
  <c r="D7" i="1"/>
  <c r="E7" i="1" s="1"/>
  <c r="O6" i="1"/>
  <c r="L6" i="1"/>
  <c r="H6" i="1"/>
  <c r="D6" i="1"/>
  <c r="E6" i="1" s="1"/>
  <c r="L5" i="1"/>
  <c r="H5" i="1"/>
  <c r="C5" i="1"/>
  <c r="O5" i="1" s="1"/>
  <c r="D12" i="3" l="1"/>
  <c r="E39" i="3"/>
  <c r="N241" i="1"/>
  <c r="J27" i="1"/>
  <c r="N42" i="1"/>
  <c r="R84" i="1"/>
  <c r="C263" i="2"/>
  <c r="C301" i="2" s="1"/>
  <c r="D50" i="2"/>
  <c r="E50" i="2" s="1"/>
  <c r="C12" i="4" s="1"/>
  <c r="L216" i="2"/>
  <c r="M216" i="2" s="1"/>
  <c r="N30" i="1"/>
  <c r="C11" i="4"/>
  <c r="J39" i="1"/>
  <c r="N45" i="1"/>
  <c r="J133" i="1"/>
  <c r="O147" i="1"/>
  <c r="P147" i="1" s="1"/>
  <c r="Q147" i="1" s="1"/>
  <c r="C153" i="1"/>
  <c r="O153" i="1" s="1"/>
  <c r="P153" i="1" s="1"/>
  <c r="Q153" i="1" s="1"/>
  <c r="D46" i="3"/>
  <c r="D297" i="1"/>
  <c r="E286" i="1"/>
  <c r="E297" i="1" s="1"/>
  <c r="R27" i="1"/>
  <c r="N52" i="1"/>
  <c r="F72" i="1"/>
  <c r="C110" i="1"/>
  <c r="J124" i="1"/>
  <c r="H145" i="1"/>
  <c r="G151" i="1"/>
  <c r="H151" i="1" s="1"/>
  <c r="D147" i="1"/>
  <c r="E147" i="1" s="1"/>
  <c r="N193" i="1"/>
  <c r="F257" i="1"/>
  <c r="D30" i="4"/>
  <c r="F60" i="1"/>
  <c r="O118" i="1"/>
  <c r="P118" i="1" s="1"/>
  <c r="Q118" i="1" s="1"/>
  <c r="H118" i="1"/>
  <c r="I118" i="1" s="1"/>
  <c r="D24" i="3" s="1"/>
  <c r="D246" i="1"/>
  <c r="E246" i="1" s="1"/>
  <c r="F33" i="1"/>
  <c r="N63" i="1"/>
  <c r="J66" i="1"/>
  <c r="F139" i="1"/>
  <c r="J162" i="1"/>
  <c r="R231" i="1"/>
  <c r="E40" i="3"/>
  <c r="N106" i="2"/>
  <c r="R36" i="1"/>
  <c r="D115" i="1"/>
  <c r="E115" i="1" s="1"/>
  <c r="R24" i="1"/>
  <c r="C14" i="3"/>
  <c r="C263" i="1"/>
  <c r="C301" i="1" s="1"/>
  <c r="F69" i="1"/>
  <c r="F197" i="1"/>
  <c r="F40" i="3"/>
  <c r="C44" i="3"/>
  <c r="E52" i="3"/>
  <c r="N270" i="1"/>
  <c r="C16" i="4"/>
  <c r="F56" i="2"/>
  <c r="D56" i="1"/>
  <c r="C15" i="3" s="1"/>
  <c r="D195" i="1"/>
  <c r="E195" i="1" s="1"/>
  <c r="D254" i="1"/>
  <c r="E254" i="1" s="1"/>
  <c r="O254" i="1"/>
  <c r="P254" i="1" s="1"/>
  <c r="Q254" i="1" s="1"/>
  <c r="F46" i="3" s="1"/>
  <c r="E10" i="3"/>
  <c r="O17" i="1"/>
  <c r="P17" i="1" s="1"/>
  <c r="F9" i="3" s="1"/>
  <c r="F30" i="1"/>
  <c r="N33" i="1"/>
  <c r="N36" i="1"/>
  <c r="R42" i="1"/>
  <c r="E14" i="3"/>
  <c r="F121" i="1"/>
  <c r="J136" i="1"/>
  <c r="D26" i="3"/>
  <c r="F165" i="1"/>
  <c r="O191" i="1"/>
  <c r="P191" i="1" s="1"/>
  <c r="Q191" i="1" s="1"/>
  <c r="D191" i="1"/>
  <c r="E191" i="1" s="1"/>
  <c r="O205" i="1"/>
  <c r="P205" i="1" s="1"/>
  <c r="R205" i="1" s="1"/>
  <c r="O216" i="1"/>
  <c r="P216" i="1" s="1"/>
  <c r="Q216" i="1" s="1"/>
  <c r="R63" i="1"/>
  <c r="N69" i="1"/>
  <c r="R69" i="1"/>
  <c r="R78" i="1"/>
  <c r="N81" i="1"/>
  <c r="N87" i="1"/>
  <c r="F100" i="1"/>
  <c r="J103" i="1"/>
  <c r="F127" i="1"/>
  <c r="R130" i="1"/>
  <c r="F136" i="1"/>
  <c r="O157" i="1"/>
  <c r="P157" i="1" s="1"/>
  <c r="Q157" i="1" s="1"/>
  <c r="J165" i="1"/>
  <c r="F168" i="1"/>
  <c r="E30" i="3"/>
  <c r="O183" i="1"/>
  <c r="P183" i="1" s="1"/>
  <c r="Q183" i="1" s="1"/>
  <c r="G213" i="1"/>
  <c r="H213" i="1" s="1"/>
  <c r="C215" i="1"/>
  <c r="O215" i="1" s="1"/>
  <c r="P215" i="1" s="1"/>
  <c r="Q215" i="1" s="1"/>
  <c r="N189" i="1"/>
  <c r="R234" i="1"/>
  <c r="O257" i="1"/>
  <c r="P257" i="1" s="1"/>
  <c r="P267" i="1"/>
  <c r="O278" i="1"/>
  <c r="F60" i="2"/>
  <c r="R87" i="2"/>
  <c r="O182" i="2"/>
  <c r="P182" i="2" s="1"/>
  <c r="Q182" i="2" s="1"/>
  <c r="F32" i="4" s="1"/>
  <c r="H182" i="2"/>
  <c r="I182" i="2" s="1"/>
  <c r="J181" i="2" s="1"/>
  <c r="O208" i="2"/>
  <c r="P208" i="2" s="1"/>
  <c r="Q208" i="2" s="1"/>
  <c r="G216" i="2"/>
  <c r="H216" i="2" s="1"/>
  <c r="I216" i="2" s="1"/>
  <c r="F234" i="2"/>
  <c r="O246" i="2"/>
  <c r="P246" i="2" s="1"/>
  <c r="Q246" i="2" s="1"/>
  <c r="L246" i="2"/>
  <c r="M246" i="2" s="1"/>
  <c r="E42" i="4" s="1"/>
  <c r="F24" i="1"/>
  <c r="F16" i="3"/>
  <c r="G15" i="3" s="1"/>
  <c r="J106" i="1"/>
  <c r="N113" i="1"/>
  <c r="F124" i="1"/>
  <c r="H147" i="1"/>
  <c r="I147" i="1" s="1"/>
  <c r="D157" i="1"/>
  <c r="E157" i="1" s="1"/>
  <c r="N159" i="1"/>
  <c r="D183" i="1"/>
  <c r="E183" i="1" s="1"/>
  <c r="F181" i="1" s="1"/>
  <c r="D187" i="1"/>
  <c r="E187" i="1" s="1"/>
  <c r="F185" i="1" s="1"/>
  <c r="N245" i="1"/>
  <c r="L257" i="1"/>
  <c r="H266" i="1"/>
  <c r="D274" i="1"/>
  <c r="C53" i="3" s="1"/>
  <c r="J288" i="1"/>
  <c r="F24" i="2"/>
  <c r="J27" i="2"/>
  <c r="E16" i="4"/>
  <c r="H107" i="2"/>
  <c r="I107" i="2" s="1"/>
  <c r="O107" i="2"/>
  <c r="P107" i="2" s="1"/>
  <c r="Q107" i="2" s="1"/>
  <c r="O113" i="2"/>
  <c r="P113" i="2" s="1"/>
  <c r="L113" i="2"/>
  <c r="E21" i="4" s="1"/>
  <c r="R121" i="2"/>
  <c r="E25" i="4"/>
  <c r="N151" i="2"/>
  <c r="D278" i="2"/>
  <c r="E267" i="2"/>
  <c r="E278" i="2" s="1"/>
  <c r="R81" i="1"/>
  <c r="N90" i="1"/>
  <c r="F103" i="1"/>
  <c r="C22" i="3"/>
  <c r="F130" i="1"/>
  <c r="N136" i="1"/>
  <c r="E26" i="3"/>
  <c r="F159" i="1"/>
  <c r="F162" i="1"/>
  <c r="R165" i="1"/>
  <c r="N168" i="1"/>
  <c r="J193" i="1"/>
  <c r="R201" i="1"/>
  <c r="J45" i="2"/>
  <c r="N148" i="2"/>
  <c r="F197" i="2"/>
  <c r="O214" i="2"/>
  <c r="L214" i="2"/>
  <c r="M214" i="2" s="1"/>
  <c r="O239" i="2"/>
  <c r="P239" i="2" s="1"/>
  <c r="Q239" i="2" s="1"/>
  <c r="L239" i="2"/>
  <c r="M239" i="2" s="1"/>
  <c r="D250" i="2"/>
  <c r="E250" i="2" s="1"/>
  <c r="O250" i="2"/>
  <c r="P250" i="2" s="1"/>
  <c r="Q250" i="2" s="1"/>
  <c r="E47" i="4"/>
  <c r="N257" i="2"/>
  <c r="O296" i="2"/>
  <c r="P285" i="2"/>
  <c r="Q285" i="2" s="1"/>
  <c r="N124" i="1"/>
  <c r="J139" i="1"/>
  <c r="C28" i="3"/>
  <c r="N171" i="1"/>
  <c r="J174" i="1"/>
  <c r="J189" i="1"/>
  <c r="J197" i="1"/>
  <c r="F36" i="3"/>
  <c r="F222" i="1"/>
  <c r="N225" i="1"/>
  <c r="R228" i="1"/>
  <c r="C40" i="3"/>
  <c r="O250" i="1"/>
  <c r="P250" i="1" s="1"/>
  <c r="Q250" i="1" s="1"/>
  <c r="F44" i="3" s="1"/>
  <c r="G43" i="3" s="1"/>
  <c r="N253" i="1"/>
  <c r="N288" i="1"/>
  <c r="D296" i="1"/>
  <c r="H5" i="2"/>
  <c r="R42" i="2"/>
  <c r="N201" i="2"/>
  <c r="G295" i="2"/>
  <c r="H284" i="2"/>
  <c r="F21" i="1"/>
  <c r="J30" i="1"/>
  <c r="N72" i="1"/>
  <c r="J75" i="1"/>
  <c r="R87" i="1"/>
  <c r="N103" i="1"/>
  <c r="N106" i="1"/>
  <c r="D119" i="1"/>
  <c r="E119" i="1" s="1"/>
  <c r="C24" i="3" s="1"/>
  <c r="J127" i="1"/>
  <c r="D32" i="3"/>
  <c r="O189" i="1"/>
  <c r="P189" i="1" s="1"/>
  <c r="D193" i="1"/>
  <c r="J209" i="1"/>
  <c r="H214" i="1"/>
  <c r="F225" i="1"/>
  <c r="L250" i="1"/>
  <c r="M250" i="1" s="1"/>
  <c r="E44" i="3" s="1"/>
  <c r="D48" i="3"/>
  <c r="H279" i="1"/>
  <c r="I272" i="1"/>
  <c r="I279" i="1" s="1"/>
  <c r="N24" i="2"/>
  <c r="N42" i="2"/>
  <c r="R69" i="2"/>
  <c r="N193" i="2"/>
  <c r="J81" i="1"/>
  <c r="J142" i="1"/>
  <c r="J148" i="1"/>
  <c r="D28" i="3"/>
  <c r="N222" i="1"/>
  <c r="H278" i="1"/>
  <c r="I275" i="1"/>
  <c r="N124" i="2"/>
  <c r="F136" i="2"/>
  <c r="R145" i="2"/>
  <c r="R171" i="2"/>
  <c r="L297" i="2"/>
  <c r="E10" i="4"/>
  <c r="K263" i="2"/>
  <c r="K301" i="2" s="1"/>
  <c r="J87" i="2"/>
  <c r="E18" i="4"/>
  <c r="N100" i="2"/>
  <c r="F124" i="2"/>
  <c r="F148" i="2"/>
  <c r="J171" i="2"/>
  <c r="O179" i="2"/>
  <c r="P179" i="2" s="1"/>
  <c r="Q179" i="2" s="1"/>
  <c r="J185" i="2"/>
  <c r="O213" i="2"/>
  <c r="P213" i="2" s="1"/>
  <c r="O215" i="2"/>
  <c r="P215" i="2" s="1"/>
  <c r="Q215" i="2" s="1"/>
  <c r="J231" i="2"/>
  <c r="F46" i="4"/>
  <c r="F33" i="2"/>
  <c r="R36" i="2"/>
  <c r="N39" i="2"/>
  <c r="N103" i="2"/>
  <c r="R106" i="2"/>
  <c r="C20" i="4"/>
  <c r="N130" i="2"/>
  <c r="O151" i="2"/>
  <c r="P151" i="2" s="1"/>
  <c r="C30" i="4"/>
  <c r="F193" i="2"/>
  <c r="L213" i="2"/>
  <c r="E33" i="4" s="1"/>
  <c r="L215" i="2"/>
  <c r="M215" i="2" s="1"/>
  <c r="O218" i="2"/>
  <c r="P218" i="2" s="1"/>
  <c r="H222" i="2"/>
  <c r="N225" i="2"/>
  <c r="J234" i="2"/>
  <c r="G237" i="2"/>
  <c r="H237" i="2" s="1"/>
  <c r="M267" i="2"/>
  <c r="I286" i="2"/>
  <c r="I297" i="2" s="1"/>
  <c r="C262" i="2"/>
  <c r="C300" i="2" s="1"/>
  <c r="J24" i="2"/>
  <c r="F27" i="2"/>
  <c r="K262" i="2"/>
  <c r="K300" i="2" s="1"/>
  <c r="D16" i="4"/>
  <c r="N72" i="2"/>
  <c r="O93" i="2"/>
  <c r="P93" i="2" s="1"/>
  <c r="O95" i="2"/>
  <c r="P95" i="2" s="1"/>
  <c r="Q95" i="2" s="1"/>
  <c r="R93" i="2" s="1"/>
  <c r="F106" i="2"/>
  <c r="J130" i="2"/>
  <c r="O155" i="2"/>
  <c r="P155" i="2" s="1"/>
  <c r="N174" i="2"/>
  <c r="O277" i="2"/>
  <c r="D58" i="4"/>
  <c r="E60" i="3"/>
  <c r="C10" i="4"/>
  <c r="F21" i="2"/>
  <c r="R24" i="2"/>
  <c r="N27" i="2"/>
  <c r="F45" i="2"/>
  <c r="F81" i="2"/>
  <c r="C18" i="4"/>
  <c r="F97" i="2"/>
  <c r="D22" i="4"/>
  <c r="N142" i="2"/>
  <c r="O153" i="2"/>
  <c r="P153" i="2" s="1"/>
  <c r="Q153" i="2" s="1"/>
  <c r="F165" i="2"/>
  <c r="O191" i="2"/>
  <c r="P191" i="2" s="1"/>
  <c r="Q191" i="2" s="1"/>
  <c r="R201" i="2"/>
  <c r="F205" i="2"/>
  <c r="J209" i="2"/>
  <c r="G238" i="2"/>
  <c r="H238" i="2" s="1"/>
  <c r="I238" i="2" s="1"/>
  <c r="D38" i="4" s="1"/>
  <c r="D46" i="4"/>
  <c r="E54" i="3"/>
  <c r="M286" i="1"/>
  <c r="M297" i="1" s="1"/>
  <c r="N30" i="2"/>
  <c r="R30" i="2"/>
  <c r="J33" i="2"/>
  <c r="N36" i="2"/>
  <c r="J39" i="2"/>
  <c r="K260" i="2"/>
  <c r="K298" i="2" s="1"/>
  <c r="F16" i="4"/>
  <c r="R75" i="2"/>
  <c r="F84" i="2"/>
  <c r="N87" i="2"/>
  <c r="D18" i="4"/>
  <c r="F100" i="2"/>
  <c r="G109" i="2"/>
  <c r="H109" i="2" s="1"/>
  <c r="D19" i="4" s="1"/>
  <c r="O111" i="2"/>
  <c r="P111" i="2" s="1"/>
  <c r="Q111" i="2" s="1"/>
  <c r="F130" i="2"/>
  <c r="R133" i="2"/>
  <c r="N136" i="2"/>
  <c r="F159" i="2"/>
  <c r="F168" i="2"/>
  <c r="N189" i="2"/>
  <c r="J193" i="2"/>
  <c r="F209" i="2"/>
  <c r="N218" i="2"/>
  <c r="O225" i="2"/>
  <c r="P225" i="2" s="1"/>
  <c r="F228" i="2"/>
  <c r="F58" i="4"/>
  <c r="F6" i="4"/>
  <c r="J36" i="2"/>
  <c r="F39" i="2"/>
  <c r="G263" i="2"/>
  <c r="G301" i="2" s="1"/>
  <c r="N56" i="2"/>
  <c r="J69" i="2"/>
  <c r="N81" i="2"/>
  <c r="O94" i="2"/>
  <c r="P94" i="2" s="1"/>
  <c r="Q94" i="2" s="1"/>
  <c r="F103" i="2"/>
  <c r="L111" i="2"/>
  <c r="M111" i="2" s="1"/>
  <c r="N109" i="2" s="1"/>
  <c r="J142" i="2"/>
  <c r="N145" i="2"/>
  <c r="O152" i="2"/>
  <c r="P152" i="2" s="1"/>
  <c r="Q152" i="2" s="1"/>
  <c r="N165" i="2"/>
  <c r="J189" i="2"/>
  <c r="F36" i="4"/>
  <c r="F222" i="2"/>
  <c r="N222" i="2"/>
  <c r="E38" i="4"/>
  <c r="I279" i="2"/>
  <c r="E297" i="2"/>
  <c r="C4" i="3"/>
  <c r="C5" i="3"/>
  <c r="F9" i="1"/>
  <c r="N24" i="1"/>
  <c r="P5" i="1"/>
  <c r="F7" i="3"/>
  <c r="G7" i="3" s="1"/>
  <c r="R13" i="1"/>
  <c r="N27" i="1"/>
  <c r="R72" i="1"/>
  <c r="D16" i="3"/>
  <c r="J56" i="1"/>
  <c r="F27" i="1"/>
  <c r="C12" i="3"/>
  <c r="F48" i="1"/>
  <c r="C8" i="3"/>
  <c r="E17" i="3"/>
  <c r="N93" i="1"/>
  <c r="F24" i="3"/>
  <c r="C29" i="3"/>
  <c r="F177" i="1"/>
  <c r="I263" i="1"/>
  <c r="E8" i="3"/>
  <c r="N78" i="1"/>
  <c r="D3" i="3"/>
  <c r="M6" i="1"/>
  <c r="N9" i="1"/>
  <c r="F13" i="1"/>
  <c r="K260" i="1"/>
  <c r="K298" i="1" s="1"/>
  <c r="H17" i="1"/>
  <c r="N17" i="1"/>
  <c r="O18" i="1"/>
  <c r="P18" i="1" s="1"/>
  <c r="Q18" i="1" s="1"/>
  <c r="D19" i="1"/>
  <c r="E19" i="1" s="1"/>
  <c r="C10" i="3" s="1"/>
  <c r="H21" i="1"/>
  <c r="J21" i="1" s="1"/>
  <c r="O21" i="1"/>
  <c r="P21" i="1" s="1"/>
  <c r="R21" i="1" s="1"/>
  <c r="J24" i="1"/>
  <c r="N39" i="1"/>
  <c r="O48" i="1"/>
  <c r="P48" i="1" s="1"/>
  <c r="K262" i="1"/>
  <c r="K300" i="1" s="1"/>
  <c r="L49" i="1"/>
  <c r="M49" i="1" s="1"/>
  <c r="G13" i="3"/>
  <c r="F56" i="1"/>
  <c r="E15" i="3"/>
  <c r="N56" i="1"/>
  <c r="N66" i="1"/>
  <c r="R75" i="1"/>
  <c r="F78" i="1"/>
  <c r="N84" i="1"/>
  <c r="J90" i="1"/>
  <c r="F90" i="1"/>
  <c r="C17" i="3"/>
  <c r="F93" i="1"/>
  <c r="E18" i="3"/>
  <c r="O95" i="1"/>
  <c r="P95" i="1" s="1"/>
  <c r="Q95" i="1" s="1"/>
  <c r="N100" i="1"/>
  <c r="F106" i="1"/>
  <c r="D19" i="3"/>
  <c r="O114" i="1"/>
  <c r="P114" i="1" s="1"/>
  <c r="Q114" i="1" s="1"/>
  <c r="F22" i="3" s="1"/>
  <c r="N121" i="1"/>
  <c r="N130" i="1"/>
  <c r="N133" i="1"/>
  <c r="N142" i="1"/>
  <c r="O155" i="1"/>
  <c r="P155" i="1" s="1"/>
  <c r="N165" i="1"/>
  <c r="E29" i="3"/>
  <c r="N177" i="1"/>
  <c r="D30" i="3"/>
  <c r="F32" i="3"/>
  <c r="R193" i="1"/>
  <c r="N201" i="1"/>
  <c r="R209" i="1"/>
  <c r="D39" i="3"/>
  <c r="J241" i="1"/>
  <c r="F245" i="1"/>
  <c r="C46" i="3"/>
  <c r="F253" i="1"/>
  <c r="E11" i="3"/>
  <c r="O109" i="1"/>
  <c r="P109" i="1" s="1"/>
  <c r="L109" i="1"/>
  <c r="O113" i="1"/>
  <c r="P113" i="1" s="1"/>
  <c r="D113" i="1"/>
  <c r="D23" i="3"/>
  <c r="J117" i="1"/>
  <c r="D25" i="3"/>
  <c r="J151" i="1"/>
  <c r="C33" i="3"/>
  <c r="C6" i="3"/>
  <c r="D8" i="3"/>
  <c r="F39" i="1"/>
  <c r="K263" i="1"/>
  <c r="K301" i="1" s="1"/>
  <c r="L50" i="1"/>
  <c r="M50" i="1" s="1"/>
  <c r="M263" i="1" s="1"/>
  <c r="D14" i="3"/>
  <c r="J52" i="1"/>
  <c r="F66" i="1"/>
  <c r="D17" i="3"/>
  <c r="J93" i="1"/>
  <c r="R106" i="1"/>
  <c r="E20" i="3"/>
  <c r="D21" i="3"/>
  <c r="J113" i="1"/>
  <c r="E23" i="3"/>
  <c r="N117" i="1"/>
  <c r="C152" i="1"/>
  <c r="D152" i="1" s="1"/>
  <c r="E152" i="1" s="1"/>
  <c r="D146" i="1"/>
  <c r="E146" i="1" s="1"/>
  <c r="F145" i="1" s="1"/>
  <c r="R148" i="1"/>
  <c r="E25" i="3"/>
  <c r="N151" i="1"/>
  <c r="D27" i="3"/>
  <c r="J155" i="1"/>
  <c r="D29" i="3"/>
  <c r="J177" i="1"/>
  <c r="R168" i="1"/>
  <c r="J171" i="1"/>
  <c r="D31" i="3"/>
  <c r="J181" i="1"/>
  <c r="D33" i="3"/>
  <c r="D215" i="1"/>
  <c r="E215" i="1" s="1"/>
  <c r="R189" i="1"/>
  <c r="F193" i="1"/>
  <c r="F201" i="1"/>
  <c r="N205" i="1"/>
  <c r="E35" i="3"/>
  <c r="N218" i="1"/>
  <c r="D36" i="3"/>
  <c r="J218" i="1"/>
  <c r="N234" i="1"/>
  <c r="F47" i="3"/>
  <c r="G47" i="3" s="1"/>
  <c r="R257" i="1"/>
  <c r="D6" i="3"/>
  <c r="O98" i="1"/>
  <c r="P98" i="1" s="1"/>
  <c r="Q98" i="1" s="1"/>
  <c r="R97" i="1" s="1"/>
  <c r="H98" i="1"/>
  <c r="I98" i="1" s="1"/>
  <c r="J97" i="1" s="1"/>
  <c r="G110" i="1"/>
  <c r="H110" i="1" s="1"/>
  <c r="I110" i="1" s="1"/>
  <c r="D20" i="3" s="1"/>
  <c r="O9" i="1"/>
  <c r="P9" i="1" s="1"/>
  <c r="E6" i="3"/>
  <c r="G260" i="1"/>
  <c r="G298" i="1" s="1"/>
  <c r="D5" i="1"/>
  <c r="E3" i="3"/>
  <c r="I6" i="1"/>
  <c r="P6" i="1"/>
  <c r="H263" i="1"/>
  <c r="J9" i="1"/>
  <c r="H13" i="1"/>
  <c r="N13" i="1"/>
  <c r="F17" i="1"/>
  <c r="O19" i="1"/>
  <c r="P19" i="1" s="1"/>
  <c r="Q19" i="1" s="1"/>
  <c r="J36" i="1"/>
  <c r="J45" i="1"/>
  <c r="J48" i="1"/>
  <c r="O50" i="1"/>
  <c r="P50" i="1" s="1"/>
  <c r="Q50" i="1" s="1"/>
  <c r="F12" i="3" s="1"/>
  <c r="F52" i="1"/>
  <c r="R52" i="1"/>
  <c r="R56" i="1"/>
  <c r="J63" i="1"/>
  <c r="J72" i="1"/>
  <c r="F81" i="1"/>
  <c r="F84" i="1"/>
  <c r="J84" i="1"/>
  <c r="J87" i="1"/>
  <c r="R90" i="1"/>
  <c r="O93" i="1"/>
  <c r="P93" i="1" s="1"/>
  <c r="D18" i="3"/>
  <c r="N97" i="1"/>
  <c r="R100" i="1"/>
  <c r="C19" i="3"/>
  <c r="O110" i="1"/>
  <c r="P110" i="1" s="1"/>
  <c r="Q110" i="1" s="1"/>
  <c r="D110" i="1"/>
  <c r="E110" i="1" s="1"/>
  <c r="O111" i="1"/>
  <c r="P111" i="1" s="1"/>
  <c r="Q111" i="1" s="1"/>
  <c r="D111" i="1"/>
  <c r="E111" i="1" s="1"/>
  <c r="D22" i="3"/>
  <c r="O117" i="1"/>
  <c r="P117" i="1" s="1"/>
  <c r="E24" i="3"/>
  <c r="R121" i="1"/>
  <c r="R127" i="1"/>
  <c r="R133" i="1"/>
  <c r="R139" i="1"/>
  <c r="J145" i="1"/>
  <c r="O146" i="1"/>
  <c r="P146" i="1" s="1"/>
  <c r="Q146" i="1" s="1"/>
  <c r="N148" i="1"/>
  <c r="R162" i="1"/>
  <c r="N162" i="1"/>
  <c r="F171" i="1"/>
  <c r="R174" i="1"/>
  <c r="N174" i="1"/>
  <c r="E31" i="3"/>
  <c r="N181" i="1"/>
  <c r="O213" i="1"/>
  <c r="P213" i="1" s="1"/>
  <c r="L213" i="1"/>
  <c r="F189" i="1"/>
  <c r="R197" i="1"/>
  <c r="N197" i="1"/>
  <c r="N209" i="1"/>
  <c r="F35" i="3"/>
  <c r="G35" i="3" s="1"/>
  <c r="R218" i="1"/>
  <c r="D37" i="3"/>
  <c r="J237" i="1"/>
  <c r="J228" i="1"/>
  <c r="E38" i="3"/>
  <c r="N237" i="1"/>
  <c r="C16" i="3"/>
  <c r="E16" i="3"/>
  <c r="H159" i="1"/>
  <c r="J159" i="1" s="1"/>
  <c r="O159" i="1"/>
  <c r="P159" i="1" s="1"/>
  <c r="R159" i="1" s="1"/>
  <c r="H185" i="1"/>
  <c r="J185" i="1" s="1"/>
  <c r="H201" i="1"/>
  <c r="D205" i="1"/>
  <c r="D207" i="1"/>
  <c r="E207" i="1" s="1"/>
  <c r="D209" i="1"/>
  <c r="F209" i="1" s="1"/>
  <c r="L214" i="1"/>
  <c r="H226" i="1"/>
  <c r="I226" i="1" s="1"/>
  <c r="J225" i="1" s="1"/>
  <c r="O226" i="1"/>
  <c r="P226" i="1" s="1"/>
  <c r="Q226" i="1" s="1"/>
  <c r="C237" i="1"/>
  <c r="D237" i="1" s="1"/>
  <c r="O241" i="1"/>
  <c r="P241" i="1" s="1"/>
  <c r="F41" i="3"/>
  <c r="G41" i="3" s="1"/>
  <c r="R245" i="1"/>
  <c r="D44" i="3"/>
  <c r="D47" i="3"/>
  <c r="J257" i="1"/>
  <c r="D266" i="1"/>
  <c r="C277" i="1"/>
  <c r="O266" i="1"/>
  <c r="L278" i="1"/>
  <c r="P279" i="1"/>
  <c r="F52" i="3"/>
  <c r="F54" i="3"/>
  <c r="I297" i="1"/>
  <c r="J292" i="1"/>
  <c r="R21" i="2"/>
  <c r="N21" i="2"/>
  <c r="F30" i="2"/>
  <c r="R33" i="2"/>
  <c r="N33" i="2"/>
  <c r="F42" i="2"/>
  <c r="R45" i="2"/>
  <c r="N45" i="2"/>
  <c r="F15" i="4"/>
  <c r="G15" i="4" s="1"/>
  <c r="R56" i="2"/>
  <c r="E28" i="3"/>
  <c r="O177" i="1"/>
  <c r="P177" i="1" s="1"/>
  <c r="O178" i="1"/>
  <c r="P178" i="1" s="1"/>
  <c r="Q178" i="1" s="1"/>
  <c r="O179" i="1"/>
  <c r="P179" i="1" s="1"/>
  <c r="Q179" i="1" s="1"/>
  <c r="O181" i="1"/>
  <c r="P181" i="1" s="1"/>
  <c r="C32" i="3"/>
  <c r="E32" i="3"/>
  <c r="O185" i="1"/>
  <c r="P185" i="1" s="1"/>
  <c r="R185" i="1" s="1"/>
  <c r="O187" i="1"/>
  <c r="P187" i="1" s="1"/>
  <c r="Q187" i="1" s="1"/>
  <c r="O239" i="1"/>
  <c r="P239" i="1" s="1"/>
  <c r="Q239" i="1" s="1"/>
  <c r="C39" i="3"/>
  <c r="F241" i="1"/>
  <c r="D41" i="3"/>
  <c r="J245" i="1"/>
  <c r="E43" i="3"/>
  <c r="N249" i="1"/>
  <c r="M278" i="1"/>
  <c r="Q279" i="1"/>
  <c r="D53" i="3"/>
  <c r="J274" i="1"/>
  <c r="P296" i="1"/>
  <c r="Q285" i="1"/>
  <c r="F5" i="4"/>
  <c r="G5" i="4" s="1"/>
  <c r="R9" i="2"/>
  <c r="D11" i="4"/>
  <c r="F13" i="4"/>
  <c r="R52" i="2"/>
  <c r="E14" i="4"/>
  <c r="N52" i="2"/>
  <c r="O104" i="1"/>
  <c r="P104" i="1" s="1"/>
  <c r="Q104" i="1" s="1"/>
  <c r="R103" i="1" s="1"/>
  <c r="O145" i="1"/>
  <c r="P145" i="1" s="1"/>
  <c r="R145" i="1" s="1"/>
  <c r="C151" i="1"/>
  <c r="D151" i="1" s="1"/>
  <c r="N155" i="1"/>
  <c r="O156" i="1"/>
  <c r="P156" i="1" s="1"/>
  <c r="Q156" i="1" s="1"/>
  <c r="F28" i="3" s="1"/>
  <c r="C36" i="3"/>
  <c r="E36" i="3"/>
  <c r="O225" i="1"/>
  <c r="P225" i="1" s="1"/>
  <c r="R225" i="1" s="1"/>
  <c r="O238" i="1"/>
  <c r="P238" i="1" s="1"/>
  <c r="Q238" i="1" s="1"/>
  <c r="C42" i="3"/>
  <c r="C43" i="3"/>
  <c r="F249" i="1"/>
  <c r="F45" i="3"/>
  <c r="G45" i="3" s="1"/>
  <c r="R253" i="1"/>
  <c r="E47" i="3"/>
  <c r="N257" i="1"/>
  <c r="D49" i="3"/>
  <c r="J266" i="1"/>
  <c r="H277" i="1"/>
  <c r="P278" i="1"/>
  <c r="Q267" i="1"/>
  <c r="M268" i="1"/>
  <c r="M279" i="1" s="1"/>
  <c r="L279" i="1"/>
  <c r="F51" i="3"/>
  <c r="G51" i="3" s="1"/>
  <c r="R270" i="1"/>
  <c r="E271" i="1"/>
  <c r="C52" i="3" s="1"/>
  <c r="D278" i="1"/>
  <c r="D56" i="3"/>
  <c r="I296" i="1"/>
  <c r="J284" i="1"/>
  <c r="I6" i="2"/>
  <c r="D8" i="4"/>
  <c r="J13" i="2"/>
  <c r="F10" i="4"/>
  <c r="R17" i="2"/>
  <c r="G263" i="1"/>
  <c r="G301" i="1" s="1"/>
  <c r="O94" i="1"/>
  <c r="P94" i="1" s="1"/>
  <c r="Q94" i="1" s="1"/>
  <c r="F18" i="3" s="1"/>
  <c r="D117" i="1"/>
  <c r="D153" i="1"/>
  <c r="E153" i="1" s="1"/>
  <c r="D155" i="1"/>
  <c r="L185" i="1"/>
  <c r="N185" i="1" s="1"/>
  <c r="H203" i="1"/>
  <c r="I203" i="1" s="1"/>
  <c r="E214" i="1"/>
  <c r="P214" i="1"/>
  <c r="F218" i="1"/>
  <c r="J231" i="1"/>
  <c r="O237" i="1"/>
  <c r="P237" i="1" s="1"/>
  <c r="C38" i="3"/>
  <c r="D45" i="3"/>
  <c r="J253" i="1"/>
  <c r="D50" i="3"/>
  <c r="I278" i="1"/>
  <c r="E268" i="1"/>
  <c r="E279" i="1" s="1"/>
  <c r="D279" i="1"/>
  <c r="D51" i="3"/>
  <c r="J270" i="1"/>
  <c r="F53" i="3"/>
  <c r="G53" i="3" s="1"/>
  <c r="R274" i="1"/>
  <c r="C54" i="3"/>
  <c r="F274" i="1"/>
  <c r="P297" i="1"/>
  <c r="Q286" i="1"/>
  <c r="Q297" i="1" s="1"/>
  <c r="F60" i="3"/>
  <c r="R292" i="1"/>
  <c r="J17" i="2"/>
  <c r="R27" i="2"/>
  <c r="J30" i="2"/>
  <c r="R39" i="2"/>
  <c r="J42" i="2"/>
  <c r="R60" i="2"/>
  <c r="R63" i="2"/>
  <c r="E42" i="3"/>
  <c r="E46" i="3"/>
  <c r="C48" i="3"/>
  <c r="E48" i="3"/>
  <c r="D270" i="1"/>
  <c r="L277" i="1"/>
  <c r="N277" i="1" s="1"/>
  <c r="N284" i="1"/>
  <c r="O6" i="2"/>
  <c r="F13" i="2"/>
  <c r="N13" i="2"/>
  <c r="H50" i="2"/>
  <c r="I50" i="2" s="1"/>
  <c r="J48" i="2" s="1"/>
  <c r="J52" i="2"/>
  <c r="N66" i="2"/>
  <c r="N69" i="2"/>
  <c r="N78" i="2"/>
  <c r="J81" i="2"/>
  <c r="N84" i="2"/>
  <c r="R84" i="2"/>
  <c r="N90" i="2"/>
  <c r="C21" i="4"/>
  <c r="F113" i="2"/>
  <c r="D23" i="4"/>
  <c r="J117" i="2"/>
  <c r="J121" i="2"/>
  <c r="F121" i="2"/>
  <c r="R124" i="2"/>
  <c r="J127" i="2"/>
  <c r="J133" i="2"/>
  <c r="F133" i="2"/>
  <c r="R136" i="2"/>
  <c r="J139" i="2"/>
  <c r="J145" i="2"/>
  <c r="F145" i="2"/>
  <c r="R148" i="2"/>
  <c r="N162" i="2"/>
  <c r="J165" i="2"/>
  <c r="N168" i="2"/>
  <c r="R168" i="2"/>
  <c r="D52" i="3"/>
  <c r="O284" i="1"/>
  <c r="C56" i="3"/>
  <c r="E56" i="3"/>
  <c r="G59" i="3"/>
  <c r="J295" i="1"/>
  <c r="H296" i="1"/>
  <c r="M296" i="1"/>
  <c r="H297" i="1"/>
  <c r="D3" i="4"/>
  <c r="O5" i="2"/>
  <c r="H263" i="2"/>
  <c r="C8" i="4"/>
  <c r="E8" i="4"/>
  <c r="G9" i="4"/>
  <c r="O48" i="2"/>
  <c r="P48" i="2" s="1"/>
  <c r="O49" i="2"/>
  <c r="P49" i="2" s="1"/>
  <c r="Q49" i="2" s="1"/>
  <c r="O50" i="2"/>
  <c r="P50" i="2" s="1"/>
  <c r="Q50" i="2" s="1"/>
  <c r="D14" i="4"/>
  <c r="J66" i="2"/>
  <c r="F66" i="2"/>
  <c r="F69" i="2"/>
  <c r="J78" i="2"/>
  <c r="F78" i="2"/>
  <c r="J90" i="2"/>
  <c r="F90" i="2"/>
  <c r="C17" i="4"/>
  <c r="F93" i="2"/>
  <c r="C19" i="4"/>
  <c r="F109" i="2"/>
  <c r="D21" i="4"/>
  <c r="J113" i="2"/>
  <c r="E24" i="4"/>
  <c r="N117" i="2"/>
  <c r="F127" i="2"/>
  <c r="R130" i="2"/>
  <c r="F139" i="2"/>
  <c r="R142" i="2"/>
  <c r="F25" i="4"/>
  <c r="R151" i="2"/>
  <c r="C29" i="4"/>
  <c r="F177" i="2"/>
  <c r="J162" i="2"/>
  <c r="F162" i="2"/>
  <c r="D54" i="3"/>
  <c r="O279" i="1"/>
  <c r="D60" i="3"/>
  <c r="O296" i="1"/>
  <c r="O297" i="1"/>
  <c r="C3" i="4"/>
  <c r="C4" i="4"/>
  <c r="I263" i="2"/>
  <c r="I301" i="2" s="1"/>
  <c r="C6" i="4"/>
  <c r="E6" i="4"/>
  <c r="G7" i="4"/>
  <c r="D10" i="4"/>
  <c r="F52" i="2"/>
  <c r="F14" i="4"/>
  <c r="J63" i="2"/>
  <c r="D17" i="4"/>
  <c r="J93" i="2"/>
  <c r="F21" i="4"/>
  <c r="N274" i="1"/>
  <c r="F284" i="1"/>
  <c r="F288" i="1"/>
  <c r="R288" i="1"/>
  <c r="F292" i="1"/>
  <c r="N292" i="1"/>
  <c r="E296" i="1"/>
  <c r="F5" i="2"/>
  <c r="E3" i="4"/>
  <c r="M6" i="2"/>
  <c r="N5" i="2" s="1"/>
  <c r="Q7" i="2"/>
  <c r="J9" i="2"/>
  <c r="R13" i="2"/>
  <c r="F17" i="2"/>
  <c r="N17" i="2"/>
  <c r="L48" i="2"/>
  <c r="L49" i="2"/>
  <c r="M49" i="2" s="1"/>
  <c r="L50" i="2"/>
  <c r="M50" i="2" s="1"/>
  <c r="J56" i="2"/>
  <c r="R66" i="2"/>
  <c r="F72" i="2"/>
  <c r="J72" i="2"/>
  <c r="R78" i="2"/>
  <c r="F87" i="2"/>
  <c r="R90" i="2"/>
  <c r="F17" i="4"/>
  <c r="N97" i="2"/>
  <c r="C23" i="4"/>
  <c r="F117" i="2"/>
  <c r="J124" i="2"/>
  <c r="N127" i="2"/>
  <c r="R127" i="2"/>
  <c r="J136" i="2"/>
  <c r="N139" i="2"/>
  <c r="R139" i="2"/>
  <c r="J148" i="2"/>
  <c r="F26" i="4"/>
  <c r="F27" i="4"/>
  <c r="R155" i="2"/>
  <c r="E28" i="4"/>
  <c r="N155" i="2"/>
  <c r="R162" i="2"/>
  <c r="F171" i="2"/>
  <c r="D24" i="4"/>
  <c r="D28" i="4"/>
  <c r="O159" i="2"/>
  <c r="P159" i="2" s="1"/>
  <c r="O178" i="2"/>
  <c r="P178" i="2" s="1"/>
  <c r="Q178" i="2" s="1"/>
  <c r="R185" i="2"/>
  <c r="R193" i="2"/>
  <c r="R205" i="2"/>
  <c r="N205" i="2"/>
  <c r="N209" i="2"/>
  <c r="F33" i="4"/>
  <c r="O261" i="2"/>
  <c r="O299" i="2" s="1"/>
  <c r="P214" i="2"/>
  <c r="J225" i="2"/>
  <c r="N228" i="2"/>
  <c r="R228" i="2"/>
  <c r="N234" i="2"/>
  <c r="F42" i="4"/>
  <c r="R245" i="2"/>
  <c r="F44" i="4"/>
  <c r="F253" i="2"/>
  <c r="C47" i="4"/>
  <c r="F257" i="2"/>
  <c r="G110" i="2"/>
  <c r="H110" i="2" s="1"/>
  <c r="I110" i="2" s="1"/>
  <c r="D20" i="4" s="1"/>
  <c r="E22" i="4"/>
  <c r="F24" i="4"/>
  <c r="F28" i="4"/>
  <c r="E29" i="4"/>
  <c r="N177" i="2"/>
  <c r="J177" i="2"/>
  <c r="F31" i="4"/>
  <c r="R181" i="2"/>
  <c r="E34" i="4"/>
  <c r="M261" i="2"/>
  <c r="M299" i="2" s="1"/>
  <c r="F35" i="4"/>
  <c r="G35" i="4" s="1"/>
  <c r="R218" i="2"/>
  <c r="D37" i="4"/>
  <c r="F43" i="4"/>
  <c r="R249" i="2"/>
  <c r="D47" i="4"/>
  <c r="J257" i="2"/>
  <c r="N93" i="2"/>
  <c r="H98" i="2"/>
  <c r="I98" i="2" s="1"/>
  <c r="J97" i="2" s="1"/>
  <c r="N113" i="2"/>
  <c r="O114" i="2"/>
  <c r="P114" i="2" s="1"/>
  <c r="Q114" i="2" s="1"/>
  <c r="F22" i="4" s="1"/>
  <c r="O117" i="2"/>
  <c r="P117" i="2" s="1"/>
  <c r="D151" i="2"/>
  <c r="J151" i="2"/>
  <c r="D152" i="2"/>
  <c r="E152" i="2" s="1"/>
  <c r="C26" i="4" s="1"/>
  <c r="D153" i="2"/>
  <c r="E153" i="2" s="1"/>
  <c r="D155" i="2"/>
  <c r="J155" i="2"/>
  <c r="L159" i="2"/>
  <c r="N159" i="2" s="1"/>
  <c r="O177" i="2"/>
  <c r="P177" i="2" s="1"/>
  <c r="C33" i="4"/>
  <c r="D261" i="2"/>
  <c r="D299" i="2" s="1"/>
  <c r="E214" i="2"/>
  <c r="F213" i="2" s="1"/>
  <c r="C35" i="4"/>
  <c r="F218" i="2"/>
  <c r="R225" i="2"/>
  <c r="N231" i="2"/>
  <c r="F40" i="4"/>
  <c r="G39" i="4" s="1"/>
  <c r="F45" i="4"/>
  <c r="G45" i="4" s="1"/>
  <c r="R253" i="2"/>
  <c r="D54" i="4"/>
  <c r="J274" i="2"/>
  <c r="H106" i="2"/>
  <c r="H108" i="2"/>
  <c r="I108" i="2" s="1"/>
  <c r="H159" i="2"/>
  <c r="H160" i="2"/>
  <c r="I160" i="2" s="1"/>
  <c r="O160" i="2"/>
  <c r="P160" i="2" s="1"/>
  <c r="Q160" i="2" s="1"/>
  <c r="C31" i="4"/>
  <c r="F181" i="2"/>
  <c r="E32" i="4"/>
  <c r="N181" i="2"/>
  <c r="R189" i="2"/>
  <c r="J201" i="2"/>
  <c r="F201" i="2"/>
  <c r="D33" i="4"/>
  <c r="I214" i="2"/>
  <c r="J213" i="2" s="1"/>
  <c r="H261" i="2"/>
  <c r="H299" i="2" s="1"/>
  <c r="R222" i="2"/>
  <c r="F231" i="2"/>
  <c r="R234" i="2"/>
  <c r="D40" i="4"/>
  <c r="J241" i="2"/>
  <c r="D42" i="4"/>
  <c r="J245" i="2"/>
  <c r="C44" i="4"/>
  <c r="F249" i="2"/>
  <c r="E44" i="4"/>
  <c r="N249" i="2"/>
  <c r="N253" i="2"/>
  <c r="D32" i="4"/>
  <c r="C40" i="4"/>
  <c r="E40" i="4"/>
  <c r="G41" i="4"/>
  <c r="E48" i="4"/>
  <c r="K261" i="2"/>
  <c r="K299" i="2" s="1"/>
  <c r="D49" i="4"/>
  <c r="J266" i="2"/>
  <c r="L279" i="2"/>
  <c r="M268" i="2"/>
  <c r="M279" i="2" s="1"/>
  <c r="D52" i="4"/>
  <c r="I278" i="2"/>
  <c r="E53" i="4"/>
  <c r="N274" i="2"/>
  <c r="P296" i="2"/>
  <c r="E58" i="4"/>
  <c r="N288" i="2"/>
  <c r="C36" i="4"/>
  <c r="E36" i="4"/>
  <c r="C46" i="4"/>
  <c r="E46" i="4"/>
  <c r="O258" i="2"/>
  <c r="P258" i="2" s="1"/>
  <c r="Q258" i="2" s="1"/>
  <c r="F48" i="4" s="1"/>
  <c r="G261" i="2"/>
  <c r="G299" i="2" s="1"/>
  <c r="L261" i="2"/>
  <c r="L299" i="2" s="1"/>
  <c r="C50" i="4"/>
  <c r="E268" i="2"/>
  <c r="E279" i="2" s="1"/>
  <c r="D279" i="2"/>
  <c r="F51" i="4"/>
  <c r="C53" i="4"/>
  <c r="F274" i="2"/>
  <c r="P276" i="2"/>
  <c r="Q276" i="2" s="1"/>
  <c r="F54" i="4" s="1"/>
  <c r="G53" i="4" s="1"/>
  <c r="O279" i="2"/>
  <c r="H277" i="2"/>
  <c r="O284" i="2"/>
  <c r="D284" i="2"/>
  <c r="C295" i="2"/>
  <c r="Q296" i="2"/>
  <c r="D57" i="4"/>
  <c r="J288" i="2"/>
  <c r="C58" i="4"/>
  <c r="F288" i="2"/>
  <c r="J218" i="2"/>
  <c r="C237" i="2"/>
  <c r="D237" i="2" s="1"/>
  <c r="N237" i="2"/>
  <c r="R241" i="2"/>
  <c r="F245" i="2"/>
  <c r="N245" i="2"/>
  <c r="J249" i="2"/>
  <c r="J253" i="2"/>
  <c r="O257" i="2"/>
  <c r="P257" i="2" s="1"/>
  <c r="C261" i="2"/>
  <c r="C299" i="2" s="1"/>
  <c r="N266" i="2"/>
  <c r="J270" i="2"/>
  <c r="E52" i="4"/>
  <c r="N270" i="2"/>
  <c r="H279" i="2"/>
  <c r="L296" i="2"/>
  <c r="M285" i="2"/>
  <c r="H199" i="2"/>
  <c r="I199" i="2" s="1"/>
  <c r="J197" i="2" s="1"/>
  <c r="H208" i="2"/>
  <c r="I208" i="2" s="1"/>
  <c r="J205" i="2" s="1"/>
  <c r="H223" i="2"/>
  <c r="I223" i="2" s="1"/>
  <c r="J222" i="2" s="1"/>
  <c r="F241" i="2"/>
  <c r="N241" i="2"/>
  <c r="F49" i="4"/>
  <c r="P277" i="2"/>
  <c r="Q268" i="2"/>
  <c r="C52" i="4"/>
  <c r="F270" i="2"/>
  <c r="P271" i="2"/>
  <c r="Q271" i="2" s="1"/>
  <c r="F52" i="4" s="1"/>
  <c r="O278" i="2"/>
  <c r="D277" i="2"/>
  <c r="M278" i="2"/>
  <c r="D55" i="4"/>
  <c r="J284" i="2"/>
  <c r="H295" i="2"/>
  <c r="J295" i="2" s="1"/>
  <c r="D296" i="2"/>
  <c r="E285" i="2"/>
  <c r="P297" i="2"/>
  <c r="Q286" i="2"/>
  <c r="Q297" i="2" s="1"/>
  <c r="F57" i="4"/>
  <c r="G57" i="4" s="1"/>
  <c r="R288" i="2"/>
  <c r="J292" i="2"/>
  <c r="G59" i="4"/>
  <c r="R292" i="2"/>
  <c r="D297" i="2"/>
  <c r="M286" i="2"/>
  <c r="M297" i="2" s="1"/>
  <c r="F292" i="2"/>
  <c r="N292" i="2"/>
  <c r="D50" i="4"/>
  <c r="C54" i="4"/>
  <c r="E54" i="4"/>
  <c r="L277" i="2"/>
  <c r="C60" i="4"/>
  <c r="E60" i="4"/>
  <c r="L295" i="2"/>
  <c r="Q279" i="2" l="1"/>
  <c r="P279" i="2"/>
  <c r="G43" i="4"/>
  <c r="G31" i="4"/>
  <c r="L262" i="2"/>
  <c r="E20" i="4"/>
  <c r="O109" i="2"/>
  <c r="P109" i="2" s="1"/>
  <c r="F19" i="4" s="1"/>
  <c r="H261" i="1"/>
  <c r="H299" i="1" s="1"/>
  <c r="I214" i="1"/>
  <c r="J106" i="2"/>
  <c r="J237" i="2"/>
  <c r="M263" i="2"/>
  <c r="M301" i="2" s="1"/>
  <c r="F18" i="4"/>
  <c r="G17" i="4" s="1"/>
  <c r="F48" i="2"/>
  <c r="F277" i="2"/>
  <c r="R266" i="2"/>
  <c r="G51" i="4"/>
  <c r="F30" i="4"/>
  <c r="E12" i="4"/>
  <c r="D12" i="4"/>
  <c r="Q263" i="1"/>
  <c r="Q301" i="1" s="1"/>
  <c r="G262" i="1"/>
  <c r="G300" i="1" s="1"/>
  <c r="O152" i="1"/>
  <c r="P152" i="1" s="1"/>
  <c r="Q152" i="1" s="1"/>
  <c r="F26" i="3" s="1"/>
  <c r="O238" i="2"/>
  <c r="P238" i="2" s="1"/>
  <c r="Q238" i="2" s="1"/>
  <c r="F38" i="4" s="1"/>
  <c r="E263" i="2"/>
  <c r="E301" i="2" s="1"/>
  <c r="L298" i="2"/>
  <c r="C50" i="3"/>
  <c r="F109" i="1"/>
  <c r="L262" i="1"/>
  <c r="L300" i="1" s="1"/>
  <c r="G260" i="2"/>
  <c r="G298" i="2" s="1"/>
  <c r="N213" i="2"/>
  <c r="R249" i="1"/>
  <c r="M301" i="1"/>
  <c r="R274" i="2"/>
  <c r="D56" i="4"/>
  <c r="F266" i="2"/>
  <c r="J277" i="2"/>
  <c r="O216" i="2"/>
  <c r="P216" i="2" s="1"/>
  <c r="N277" i="2"/>
  <c r="P278" i="2"/>
  <c r="F47" i="4"/>
  <c r="G47" i="4" s="1"/>
  <c r="R257" i="2"/>
  <c r="R270" i="2"/>
  <c r="E50" i="4"/>
  <c r="Q278" i="2"/>
  <c r="C34" i="4"/>
  <c r="E261" i="2"/>
  <c r="E299" i="2" s="1"/>
  <c r="C27" i="4"/>
  <c r="F155" i="2"/>
  <c r="C25" i="4"/>
  <c r="F151" i="2"/>
  <c r="L263" i="2"/>
  <c r="L301" i="2" s="1"/>
  <c r="O110" i="2"/>
  <c r="P110" i="2" s="1"/>
  <c r="Q110" i="2" s="1"/>
  <c r="F12" i="4"/>
  <c r="P5" i="2"/>
  <c r="N295" i="1"/>
  <c r="H262" i="2"/>
  <c r="H300" i="2" s="1"/>
  <c r="F56" i="3"/>
  <c r="Q296" i="1"/>
  <c r="F33" i="3"/>
  <c r="F23" i="3"/>
  <c r="G23" i="3" s="1"/>
  <c r="R117" i="1"/>
  <c r="C20" i="3"/>
  <c r="H301" i="1"/>
  <c r="F5" i="3"/>
  <c r="G5" i="3" s="1"/>
  <c r="R9" i="1"/>
  <c r="P263" i="1"/>
  <c r="P301" i="1" s="1"/>
  <c r="C26" i="3"/>
  <c r="H262" i="1"/>
  <c r="H300" i="1" s="1"/>
  <c r="C21" i="3"/>
  <c r="F113" i="1"/>
  <c r="N48" i="1"/>
  <c r="E12" i="3"/>
  <c r="F10" i="3"/>
  <c r="G9" i="3" s="1"/>
  <c r="D263" i="1"/>
  <c r="D301" i="1" s="1"/>
  <c r="F3" i="3"/>
  <c r="R277" i="2"/>
  <c r="C55" i="4"/>
  <c r="F284" i="2"/>
  <c r="D295" i="2"/>
  <c r="F50" i="4"/>
  <c r="F29" i="4"/>
  <c r="G29" i="4" s="1"/>
  <c r="R177" i="2"/>
  <c r="F23" i="4"/>
  <c r="G23" i="4" s="1"/>
  <c r="R117" i="2"/>
  <c r="R159" i="2"/>
  <c r="G27" i="4"/>
  <c r="D263" i="2"/>
  <c r="D301" i="2" s="1"/>
  <c r="J109" i="2"/>
  <c r="F11" i="4"/>
  <c r="G11" i="4" s="1"/>
  <c r="R48" i="2"/>
  <c r="O263" i="2"/>
  <c r="O301" i="2" s="1"/>
  <c r="H298" i="2"/>
  <c r="P261" i="1"/>
  <c r="P299" i="1" s="1"/>
  <c r="Q214" i="1"/>
  <c r="C27" i="3"/>
  <c r="F155" i="1"/>
  <c r="E278" i="1"/>
  <c r="F38" i="3"/>
  <c r="C25" i="3"/>
  <c r="F151" i="1"/>
  <c r="N266" i="1"/>
  <c r="F30" i="3"/>
  <c r="P266" i="1"/>
  <c r="O277" i="1"/>
  <c r="F205" i="1"/>
  <c r="F20" i="3"/>
  <c r="D7" i="3"/>
  <c r="J13" i="1"/>
  <c r="P262" i="1"/>
  <c r="P300" i="1" s="1"/>
  <c r="Q6" i="1"/>
  <c r="C3" i="3"/>
  <c r="F5" i="1"/>
  <c r="E263" i="1"/>
  <c r="E301" i="1" s="1"/>
  <c r="C260" i="1"/>
  <c r="C298" i="1" s="1"/>
  <c r="F21" i="3"/>
  <c r="G21" i="3" s="1"/>
  <c r="R113" i="1"/>
  <c r="F27" i="3"/>
  <c r="G27" i="3" s="1"/>
  <c r="R155" i="1"/>
  <c r="J109" i="1"/>
  <c r="C262" i="1"/>
  <c r="C300" i="1" s="1"/>
  <c r="E4" i="3"/>
  <c r="M262" i="1"/>
  <c r="M300" i="1" s="1"/>
  <c r="N5" i="1"/>
  <c r="R17" i="1"/>
  <c r="E262" i="1"/>
  <c r="E300" i="1" s="1"/>
  <c r="E56" i="4"/>
  <c r="M296" i="2"/>
  <c r="N295" i="2" s="1"/>
  <c r="N284" i="2"/>
  <c r="P284" i="2"/>
  <c r="O295" i="2"/>
  <c r="Q214" i="2"/>
  <c r="P261" i="2"/>
  <c r="P299" i="2" s="1"/>
  <c r="E11" i="4"/>
  <c r="N48" i="2"/>
  <c r="E4" i="4"/>
  <c r="E61" i="4" s="1"/>
  <c r="M262" i="2"/>
  <c r="R113" i="2"/>
  <c r="L300" i="2"/>
  <c r="G25" i="4"/>
  <c r="H301" i="2"/>
  <c r="F37" i="3"/>
  <c r="G37" i="3" s="1"/>
  <c r="R237" i="1"/>
  <c r="C34" i="3"/>
  <c r="E261" i="1"/>
  <c r="E299" i="1" s="1"/>
  <c r="F29" i="3"/>
  <c r="G29" i="3" s="1"/>
  <c r="R177" i="1"/>
  <c r="F39" i="3"/>
  <c r="G39" i="3" s="1"/>
  <c r="R241" i="1"/>
  <c r="L261" i="1"/>
  <c r="L299" i="1" s="1"/>
  <c r="M214" i="1"/>
  <c r="J201" i="1"/>
  <c r="D4" i="3"/>
  <c r="I262" i="1"/>
  <c r="I300" i="1" s="1"/>
  <c r="J5" i="1"/>
  <c r="O262" i="1"/>
  <c r="O300" i="1" s="1"/>
  <c r="F213" i="1"/>
  <c r="E19" i="3"/>
  <c r="N109" i="1"/>
  <c r="D262" i="1"/>
  <c r="D300" i="1" s="1"/>
  <c r="F11" i="3"/>
  <c r="G11" i="3" s="1"/>
  <c r="R48" i="1"/>
  <c r="H298" i="1"/>
  <c r="C56" i="4"/>
  <c r="E296" i="2"/>
  <c r="G49" i="4"/>
  <c r="C37" i="4"/>
  <c r="F237" i="2"/>
  <c r="F56" i="4"/>
  <c r="D34" i="4"/>
  <c r="I261" i="2"/>
  <c r="I299" i="2" s="1"/>
  <c r="J159" i="2"/>
  <c r="O237" i="2"/>
  <c r="P237" i="2" s="1"/>
  <c r="G262" i="2"/>
  <c r="G300" i="2" s="1"/>
  <c r="G21" i="4"/>
  <c r="E262" i="2"/>
  <c r="D262" i="2"/>
  <c r="D300" i="2" s="1"/>
  <c r="C260" i="2"/>
  <c r="C298" i="2" s="1"/>
  <c r="P284" i="1"/>
  <c r="O262" i="2"/>
  <c r="O300" i="2" s="1"/>
  <c r="P6" i="2"/>
  <c r="C51" i="3"/>
  <c r="F270" i="1"/>
  <c r="C23" i="3"/>
  <c r="F117" i="1"/>
  <c r="D4" i="4"/>
  <c r="D61" i="4" s="1"/>
  <c r="I262" i="2"/>
  <c r="I300" i="2" s="1"/>
  <c r="J5" i="2"/>
  <c r="F50" i="3"/>
  <c r="Q278" i="1"/>
  <c r="J277" i="1"/>
  <c r="G13" i="4"/>
  <c r="E50" i="3"/>
  <c r="F31" i="3"/>
  <c r="G31" i="3" s="1"/>
  <c r="R181" i="1"/>
  <c r="C49" i="3"/>
  <c r="D277" i="1"/>
  <c r="F277" i="1" s="1"/>
  <c r="F266" i="1"/>
  <c r="C37" i="3"/>
  <c r="F237" i="1"/>
  <c r="E33" i="3"/>
  <c r="N213" i="1"/>
  <c r="F17" i="3"/>
  <c r="G17" i="3" s="1"/>
  <c r="R93" i="1"/>
  <c r="O263" i="1"/>
  <c r="O301" i="1" s="1"/>
  <c r="F19" i="3"/>
  <c r="G19" i="3" s="1"/>
  <c r="R109" i="1"/>
  <c r="O151" i="1"/>
  <c r="P151" i="1" s="1"/>
  <c r="D9" i="3"/>
  <c r="J17" i="1"/>
  <c r="L263" i="1"/>
  <c r="L301" i="1" s="1"/>
  <c r="I301" i="1"/>
  <c r="E300" i="2" l="1"/>
  <c r="C61" i="4"/>
  <c r="F61" i="4" s="1"/>
  <c r="D34" i="3"/>
  <c r="D61" i="3" s="1"/>
  <c r="I261" i="1"/>
  <c r="J213" i="1"/>
  <c r="M300" i="2"/>
  <c r="N298" i="2" s="1"/>
  <c r="Q216" i="2"/>
  <c r="Q263" i="2" s="1"/>
  <c r="Q301" i="2" s="1"/>
  <c r="P263" i="2"/>
  <c r="P301" i="2" s="1"/>
  <c r="L298" i="1"/>
  <c r="N298" i="1" s="1"/>
  <c r="E34" i="3"/>
  <c r="E61" i="3" s="1"/>
  <c r="M261" i="1"/>
  <c r="M299" i="1" s="1"/>
  <c r="F4" i="3"/>
  <c r="Q262" i="1"/>
  <c r="Q300" i="1" s="1"/>
  <c r="F34" i="3"/>
  <c r="Q261" i="1"/>
  <c r="Q299" i="1" s="1"/>
  <c r="D298" i="2"/>
  <c r="F298" i="2" s="1"/>
  <c r="F260" i="2"/>
  <c r="R213" i="1"/>
  <c r="F55" i="3"/>
  <c r="G55" i="3" s="1"/>
  <c r="R295" i="1"/>
  <c r="R284" i="1"/>
  <c r="F55" i="4"/>
  <c r="G55" i="4" s="1"/>
  <c r="R284" i="2"/>
  <c r="P295" i="2"/>
  <c r="R295" i="2" s="1"/>
  <c r="P262" i="2"/>
  <c r="P300" i="2" s="1"/>
  <c r="Q6" i="2"/>
  <c r="F34" i="4"/>
  <c r="G33" i="4" s="1"/>
  <c r="Q261" i="2"/>
  <c r="Q299" i="2" s="1"/>
  <c r="R213" i="2"/>
  <c r="O260" i="1"/>
  <c r="O298" i="1" s="1"/>
  <c r="F295" i="2"/>
  <c r="R5" i="1"/>
  <c r="G33" i="3"/>
  <c r="F25" i="3"/>
  <c r="G25" i="3" s="1"/>
  <c r="R151" i="1"/>
  <c r="F260" i="1"/>
  <c r="D298" i="1"/>
  <c r="F298" i="1" s="1"/>
  <c r="J260" i="2"/>
  <c r="F3" i="4"/>
  <c r="R5" i="2"/>
  <c r="F20" i="4"/>
  <c r="G19" i="4" s="1"/>
  <c r="R109" i="2"/>
  <c r="N260" i="2"/>
  <c r="F37" i="4"/>
  <c r="G37" i="4" s="1"/>
  <c r="R237" i="2"/>
  <c r="C61" i="3"/>
  <c r="F49" i="3"/>
  <c r="G49" i="3" s="1"/>
  <c r="P277" i="1"/>
  <c r="R277" i="1" s="1"/>
  <c r="R266" i="1"/>
  <c r="J298" i="2"/>
  <c r="G3" i="3"/>
  <c r="O260" i="2"/>
  <c r="O298" i="2" s="1"/>
  <c r="I299" i="1" l="1"/>
  <c r="J298" i="1" s="1"/>
  <c r="J260" i="1"/>
  <c r="P298" i="1"/>
  <c r="R298" i="1" s="1"/>
  <c r="R260" i="1"/>
  <c r="F61" i="3"/>
  <c r="N260" i="1"/>
  <c r="F4" i="4"/>
  <c r="G3" i="4" s="1"/>
  <c r="G61" i="4" s="1"/>
  <c r="Q262" i="2"/>
  <c r="Q300" i="2" s="1"/>
  <c r="G61" i="3"/>
  <c r="P298" i="2"/>
  <c r="R260" i="2" l="1"/>
  <c r="R298" i="2"/>
</calcChain>
</file>

<file path=xl/sharedStrings.xml><?xml version="1.0" encoding="utf-8"?>
<sst xmlns="http://schemas.openxmlformats.org/spreadsheetml/2006/main" count="1137" uniqueCount="117">
  <si>
    <t>FTES ปีการศึกษา 2559 ภาคปกติ</t>
  </si>
  <si>
    <t>คณะ/ภาควิชา</t>
  </si>
  <si>
    <t>ระดับของวิชา</t>
  </si>
  <si>
    <t>1/2559</t>
  </si>
  <si>
    <t>2/2559</t>
  </si>
  <si>
    <t>3/2559</t>
  </si>
  <si>
    <t>รวมทั้งปีการศึกษา 2559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</si>
  <si>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</si>
  <si>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</si>
  <si>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</si>
  <si>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</si>
  <si>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</si>
  <si>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</si>
  <si>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</si>
  <si>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คณะการจัดการและการท่องเที่ยว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</si>
  <si>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</si>
  <si>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</si>
  <si>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</si>
  <si>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</si>
  <si>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</si>
  <si>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คณะดนตรีและการแสดง</t>
  </si>
  <si>
    <t>คณะพยาบาลศาสตร์</t>
  </si>
  <si>
    <t>คณะแพทยศาสตร์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</si>
  <si>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</si>
  <si>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</si>
  <si>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</si>
  <si>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</si>
  <si>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</si>
  <si>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</si>
  <si>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พยาธิวิทยาและนิติเวชศาสตร์</t>
  </si>
  <si>
    <t>รังสีวิทยาและเวชศาสตร์นิวเคลียร์</t>
  </si>
  <si>
    <t>รวมทั้งคณะ</t>
  </si>
  <si>
    <t>คณะภูมิสารสนเทศศาสตร์</t>
  </si>
  <si>
    <t>-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</si>
  <si>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</si>
  <si>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</si>
  <si>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</si>
  <si>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</si>
  <si>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</si>
  <si>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</si>
  <si>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</si>
  <si>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</si>
  <si>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</si>
  <si>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</si>
  <si>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</si>
  <si>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</si>
  <si>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</si>
  <si>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</si>
  <si>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</si>
  <si>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</si>
  <si>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รัฐประศาสนศาสตร์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</si>
  <si>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</si>
  <si>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</si>
  <si>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</si>
  <si>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</si>
  <si>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</si>
  <si>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</si>
  <si>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</si>
  <si>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</si>
  <si>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</si>
  <si>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</si>
  <si>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</si>
  <si>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</si>
  <si>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</si>
  <si>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</si>
  <si>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</si>
  <si>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</si>
  <si>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</si>
  <si>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</si>
  <si>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</si>
  <si>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</si>
  <si>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</si>
  <si>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</si>
  <si>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</si>
  <si>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</si>
  <si>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</si>
  <si>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</si>
  <si>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</si>
  <si>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</si>
  <si>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การบริหารการศึกษา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</si>
  <si>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</si>
  <si>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</si>
  <si>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</si>
  <si>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</si>
  <si>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</si>
  <si>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</si>
  <si>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</si>
  <si>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</si>
  <si>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</si>
  <si>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</si>
  <si>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</si>
  <si>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</si>
  <si>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</si>
  <si>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</si>
  <si>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</si>
  <si>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</si>
  <si>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</si>
  <si>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</si>
  <si>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</si>
  <si>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</si>
  <si>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</si>
  <si>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</si>
  <si>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</si>
  <si>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โครงการจัดตั้งคณะพาณิชยศาสตร์และบริหารธุรกิจ</t>
  </si>
  <si>
    <t>รวมทั้งวิทยาเขตสระแก้ว</t>
  </si>
  <si>
    <t>รวมทั้งวิทยามหาวิทยาลัย</t>
  </si>
  <si>
    <t>FTES ปีการศึกษา 2559 ภาคพิเศษ</t>
  </si>
  <si>
    <t>จำนวนนิสิตเต็มเวลา  ภาคปกติ  ปีการศึกษา 2559 ภาคปกติ</t>
  </si>
  <si>
    <t>คณะ/วิทยาลัย</t>
  </si>
  <si>
    <t>1/59</t>
  </si>
  <si>
    <t>2/59</t>
  </si>
  <si>
    <t>3/59</t>
  </si>
  <si>
    <t>รวม 3 เทอม</t>
  </si>
  <si>
    <t>รวมทั้งหมด</t>
  </si>
  <si>
    <t>บัณฑิตศึกษา</t>
  </si>
  <si>
    <t>รวมทั้งมหาวิทยาลัย</t>
  </si>
  <si>
    <t>จำนวนนิสิตเต็มเวลา  ภาคปกติ  ปีการศึกษา 2559 ภาคพิเศษ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</si>
</sst>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;;\-"/>
    <numFmt numFmtId="188" formatCode="#,##0.00;;\-"/>
    <numFmt numFmtId="189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8" tint="-0.249977111117893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/>
      <top style="hair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C00000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1" xfId="0" applyFont="1" applyBorder="1" applyAlignment="1"/>
    <xf numFmtId="187" fontId="2" fillId="0" borderId="1" xfId="0" applyNumberFormat="1" applyFont="1" applyBorder="1" applyAlignment="1"/>
    <xf numFmtId="188" fontId="2" fillId="0" borderId="1" xfId="0" applyNumberFormat="1" applyFont="1" applyBorder="1" applyAlignment="1"/>
    <xf numFmtId="0" fontId="3" fillId="0" borderId="0" xfId="0" applyFont="1"/>
    <xf numFmtId="0" fontId="4" fillId="0" borderId="0" xfId="0" applyFont="1"/>
    <xf numFmtId="187" fontId="3" fillId="2" borderId="7" xfId="1" applyNumberFormat="1" applyFont="1" applyFill="1" applyBorder="1" applyAlignment="1">
      <alignment horizontal="center" vertical="center"/>
    </xf>
    <xf numFmtId="188" fontId="3" fillId="2" borderId="8" xfId="0" applyNumberFormat="1" applyFont="1" applyFill="1" applyBorder="1" applyAlignment="1">
      <alignment horizontal="center" vertical="center"/>
    </xf>
    <xf numFmtId="188" fontId="3" fillId="2" borderId="8" xfId="0" applyNumberFormat="1" applyFont="1" applyFill="1" applyBorder="1" applyAlignment="1">
      <alignment horizontal="center" vertical="center" wrapText="1"/>
    </xf>
    <xf numFmtId="188" fontId="3" fillId="2" borderId="9" xfId="1" applyNumberFormat="1" applyFont="1" applyFill="1" applyBorder="1" applyAlignment="1">
      <alignment horizontal="center" vertical="center" wrapText="1"/>
    </xf>
    <xf numFmtId="187" fontId="3" fillId="2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NumberFormat="1" applyFont="1" applyBorder="1"/>
    <xf numFmtId="187" fontId="3" fillId="0" borderId="12" xfId="1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4" xfId="1" applyNumberFormat="1" applyFont="1" applyBorder="1" applyAlignment="1">
      <alignment horizontal="center"/>
    </xf>
    <xf numFmtId="187" fontId="3" fillId="3" borderId="13" xfId="1" applyNumberFormat="1" applyFont="1" applyFill="1" applyBorder="1" applyAlignment="1">
      <alignment horizontal="center"/>
    </xf>
    <xf numFmtId="188" fontId="4" fillId="3" borderId="13" xfId="0" applyNumberFormat="1" applyFont="1" applyFill="1" applyBorder="1" applyAlignment="1">
      <alignment horizontal="center"/>
    </xf>
    <xf numFmtId="188" fontId="3" fillId="3" borderId="14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187" fontId="4" fillId="0" borderId="17" xfId="1" applyNumberFormat="1" applyFont="1" applyBorder="1" applyAlignment="1">
      <alignment horizontal="center"/>
    </xf>
    <xf numFmtId="188" fontId="4" fillId="0" borderId="18" xfId="1" applyNumberFormat="1" applyFont="1" applyBorder="1" applyAlignment="1">
      <alignment horizontal="center"/>
    </xf>
    <xf numFmtId="188" fontId="4" fillId="0" borderId="19" xfId="1" applyNumberFormat="1" applyFont="1" applyBorder="1" applyAlignment="1">
      <alignment horizontal="center"/>
    </xf>
    <xf numFmtId="187" fontId="4" fillId="3" borderId="18" xfId="0" applyNumberFormat="1" applyFont="1" applyFill="1" applyBorder="1" applyAlignment="1">
      <alignment horizontal="center"/>
    </xf>
    <xf numFmtId="188" fontId="4" fillId="3" borderId="18" xfId="0" applyNumberFormat="1" applyFont="1" applyFill="1" applyBorder="1" applyAlignment="1">
      <alignment horizontal="center"/>
    </xf>
    <xf numFmtId="188" fontId="4" fillId="3" borderId="18" xfId="1" applyNumberFormat="1" applyFont="1" applyFill="1" applyBorder="1" applyAlignment="1">
      <alignment horizontal="center"/>
    </xf>
    <xf numFmtId="188" fontId="3" fillId="3" borderId="19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187" fontId="4" fillId="0" borderId="22" xfId="1" applyNumberFormat="1" applyFont="1" applyBorder="1" applyAlignment="1">
      <alignment horizontal="center"/>
    </xf>
    <xf numFmtId="188" fontId="4" fillId="0" borderId="23" xfId="1" applyNumberFormat="1" applyFont="1" applyBorder="1" applyAlignment="1">
      <alignment horizontal="center"/>
    </xf>
    <xf numFmtId="188" fontId="4" fillId="0" borderId="24" xfId="1" applyNumberFormat="1" applyFont="1" applyBorder="1" applyAlignment="1">
      <alignment horizontal="center"/>
    </xf>
    <xf numFmtId="187" fontId="4" fillId="3" borderId="23" xfId="0" applyNumberFormat="1" applyFont="1" applyFill="1" applyBorder="1" applyAlignment="1">
      <alignment horizontal="center"/>
    </xf>
    <xf numFmtId="188" fontId="4" fillId="3" borderId="23" xfId="0" applyNumberFormat="1" applyFont="1" applyFill="1" applyBorder="1" applyAlignment="1">
      <alignment horizontal="center"/>
    </xf>
    <xf numFmtId="188" fontId="4" fillId="3" borderId="23" xfId="1" applyNumberFormat="1" applyFont="1" applyFill="1" applyBorder="1" applyAlignment="1">
      <alignment horizontal="center"/>
    </xf>
    <xf numFmtId="188" fontId="3" fillId="3" borderId="24" xfId="1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 indent="1"/>
    </xf>
    <xf numFmtId="187" fontId="4" fillId="0" borderId="27" xfId="1" applyNumberFormat="1" applyFont="1" applyBorder="1" applyAlignment="1">
      <alignment horizontal="center"/>
    </xf>
    <xf numFmtId="188" fontId="4" fillId="0" borderId="28" xfId="1" applyNumberFormat="1" applyFont="1" applyBorder="1" applyAlignment="1">
      <alignment horizontal="center"/>
    </xf>
    <xf numFmtId="188" fontId="4" fillId="0" borderId="29" xfId="1" applyNumberFormat="1" applyFont="1" applyBorder="1" applyAlignment="1">
      <alignment horizontal="center"/>
    </xf>
    <xf numFmtId="187" fontId="3" fillId="3" borderId="28" xfId="0" applyNumberFormat="1" applyFont="1" applyFill="1" applyBorder="1" applyAlignment="1">
      <alignment horizontal="center"/>
    </xf>
    <xf numFmtId="188" fontId="3" fillId="3" borderId="28" xfId="0" applyNumberFormat="1" applyFont="1" applyFill="1" applyBorder="1" applyAlignment="1">
      <alignment horizontal="center"/>
    </xf>
    <xf numFmtId="188" fontId="4" fillId="3" borderId="28" xfId="1" applyNumberFormat="1" applyFont="1" applyFill="1" applyBorder="1" applyAlignment="1">
      <alignment horizontal="center"/>
    </xf>
    <xf numFmtId="188" fontId="3" fillId="3" borderId="29" xfId="1" applyNumberFormat="1" applyFont="1" applyFill="1" applyBorder="1" applyAlignment="1">
      <alignment horizontal="center"/>
    </xf>
    <xf numFmtId="187" fontId="4" fillId="3" borderId="28" xfId="0" applyNumberFormat="1" applyFont="1" applyFill="1" applyBorder="1" applyAlignment="1">
      <alignment horizontal="center"/>
    </xf>
    <xf numFmtId="188" fontId="4" fillId="3" borderId="28" xfId="0" applyNumberFormat="1" applyFont="1" applyFill="1" applyBorder="1" applyAlignment="1">
      <alignment horizontal="center"/>
    </xf>
    <xf numFmtId="0" fontId="3" fillId="0" borderId="26" xfId="0" applyNumberFormat="1" applyFont="1" applyBorder="1"/>
    <xf numFmtId="0" fontId="4" fillId="0" borderId="25" xfId="0" applyFont="1" applyFill="1" applyBorder="1" applyAlignment="1">
      <alignment horizontal="left"/>
    </xf>
    <xf numFmtId="0" fontId="4" fillId="0" borderId="26" xfId="0" applyNumberFormat="1" applyFont="1" applyBorder="1"/>
    <xf numFmtId="0" fontId="4" fillId="0" borderId="15" xfId="0" applyFont="1" applyFill="1" applyBorder="1" applyAlignment="1"/>
    <xf numFmtId="187" fontId="4" fillId="3" borderId="18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187" fontId="3" fillId="0" borderId="17" xfId="1" applyNumberFormat="1" applyFont="1" applyBorder="1" applyAlignment="1">
      <alignment horizontal="center"/>
    </xf>
    <xf numFmtId="188" fontId="3" fillId="0" borderId="18" xfId="1" applyNumberFormat="1" applyFont="1" applyBorder="1" applyAlignment="1">
      <alignment horizontal="center"/>
    </xf>
    <xf numFmtId="188" fontId="3" fillId="0" borderId="19" xfId="1" applyNumberFormat="1" applyFont="1" applyBorder="1" applyAlignment="1">
      <alignment horizontal="center"/>
    </xf>
    <xf numFmtId="187" fontId="3" fillId="3" borderId="18" xfId="0" applyNumberFormat="1" applyFont="1" applyFill="1" applyBorder="1" applyAlignment="1">
      <alignment horizontal="center"/>
    </xf>
    <xf numFmtId="188" fontId="3" fillId="3" borderId="18" xfId="0" applyNumberFormat="1" applyFont="1" applyFill="1" applyBorder="1" applyAlignment="1">
      <alignment horizontal="center"/>
    </xf>
    <xf numFmtId="188" fontId="3" fillId="3" borderId="18" xfId="1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87" fontId="3" fillId="0" borderId="22" xfId="1" applyNumberFormat="1" applyFont="1" applyBorder="1" applyAlignment="1">
      <alignment horizontal="center"/>
    </xf>
    <xf numFmtId="188" fontId="3" fillId="0" borderId="23" xfId="1" applyNumberFormat="1" applyFont="1" applyBorder="1" applyAlignment="1">
      <alignment horizontal="center"/>
    </xf>
    <xf numFmtId="188" fontId="3" fillId="0" borderId="24" xfId="1" applyNumberFormat="1" applyFont="1" applyBorder="1" applyAlignment="1">
      <alignment horizontal="center"/>
    </xf>
    <xf numFmtId="187" fontId="3" fillId="3" borderId="23" xfId="0" applyNumberFormat="1" applyFont="1" applyFill="1" applyBorder="1" applyAlignment="1">
      <alignment horizontal="center"/>
    </xf>
    <xf numFmtId="188" fontId="3" fillId="3" borderId="23" xfId="0" applyNumberFormat="1" applyFont="1" applyFill="1" applyBorder="1" applyAlignment="1">
      <alignment horizontal="center"/>
    </xf>
    <xf numFmtId="188" fontId="3" fillId="3" borderId="23" xfId="1" applyNumberFormat="1" applyFont="1" applyFill="1" applyBorder="1" applyAlignment="1">
      <alignment horizontal="center"/>
    </xf>
    <xf numFmtId="61" fontId="4" fillId="0" borderId="15" xfId="0" applyNumberFormat="1" applyFont="1" applyFill="1" applyBorder="1" applyAlignment="1"/>
    <xf numFmtId="0" fontId="4" fillId="0" borderId="20" xfId="0" applyFont="1" applyFill="1" applyBorder="1" applyAlignment="1"/>
    <xf numFmtId="0" fontId="4" fillId="0" borderId="15" xfId="0" applyFont="1" applyFill="1" applyBorder="1"/>
    <xf numFmtId="0" fontId="3" fillId="0" borderId="15" xfId="0" applyFont="1" applyFill="1" applyBorder="1" applyAlignment="1">
      <alignment horizontal="center"/>
    </xf>
    <xf numFmtId="61" fontId="4" fillId="0" borderId="15" xfId="0" applyNumberFormat="1" applyFont="1" applyFill="1" applyBorder="1"/>
    <xf numFmtId="187" fontId="3" fillId="3" borderId="18" xfId="1" applyNumberFormat="1" applyFont="1" applyFill="1" applyBorder="1" applyAlignment="1">
      <alignment horizontal="center"/>
    </xf>
    <xf numFmtId="0" fontId="4" fillId="0" borderId="20" xfId="0" applyFont="1" applyFill="1" applyBorder="1"/>
    <xf numFmtId="187" fontId="3" fillId="3" borderId="23" xfId="1" applyNumberFormat="1" applyFont="1" applyFill="1" applyBorder="1" applyAlignment="1">
      <alignment horizontal="center"/>
    </xf>
    <xf numFmtId="187" fontId="3" fillId="3" borderId="28" xfId="1" applyNumberFormat="1" applyFont="1" applyFill="1" applyBorder="1" applyAlignment="1">
      <alignment horizontal="center"/>
    </xf>
    <xf numFmtId="187" fontId="4" fillId="3" borderId="23" xfId="1" applyNumberFormat="1" applyFont="1" applyFill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0" fontId="4" fillId="0" borderId="26" xfId="0" applyFont="1" applyBorder="1"/>
    <xf numFmtId="0" fontId="3" fillId="4" borderId="25" xfId="0" applyFont="1" applyFill="1" applyBorder="1" applyAlignment="1">
      <alignment horizontal="left"/>
    </xf>
    <xf numFmtId="0" fontId="5" fillId="0" borderId="0" xfId="0" applyFont="1" applyFill="1"/>
    <xf numFmtId="188" fontId="4" fillId="0" borderId="17" xfId="1" applyNumberFormat="1" applyFont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6" fillId="0" borderId="15" xfId="0" applyFont="1" applyFill="1" applyBorder="1"/>
    <xf numFmtId="188" fontId="6" fillId="0" borderId="17" xfId="1" applyNumberFormat="1" applyFont="1" applyBorder="1" applyAlignment="1">
      <alignment horizontal="center"/>
    </xf>
    <xf numFmtId="0" fontId="6" fillId="0" borderId="0" xfId="0" applyFont="1"/>
    <xf numFmtId="187" fontId="6" fillId="0" borderId="17" xfId="1" applyNumberFormat="1" applyFont="1" applyBorder="1" applyAlignment="1">
      <alignment horizontal="center"/>
    </xf>
    <xf numFmtId="187" fontId="4" fillId="3" borderId="28" xfId="1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4" fillId="0" borderId="20" xfId="0" applyFont="1" applyBorder="1"/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187" fontId="3" fillId="5" borderId="17" xfId="0" applyNumberFormat="1" applyFont="1" applyFill="1" applyBorder="1" applyAlignment="1">
      <alignment horizontal="center"/>
    </xf>
    <xf numFmtId="188" fontId="3" fillId="5" borderId="18" xfId="0" applyNumberFormat="1" applyFont="1" applyFill="1" applyBorder="1" applyAlignment="1">
      <alignment horizontal="center"/>
    </xf>
    <xf numFmtId="188" fontId="3" fillId="5" borderId="30" xfId="0" applyNumberFormat="1" applyFont="1" applyFill="1" applyBorder="1" applyAlignment="1">
      <alignment horizontal="center"/>
    </xf>
    <xf numFmtId="0" fontId="3" fillId="5" borderId="15" xfId="0" applyFont="1" applyFill="1" applyBorder="1"/>
    <xf numFmtId="188" fontId="3" fillId="5" borderId="19" xfId="1" applyNumberFormat="1" applyFont="1" applyFill="1" applyBorder="1" applyAlignment="1">
      <alignment horizontal="center"/>
    </xf>
    <xf numFmtId="187" fontId="3" fillId="5" borderId="17" xfId="1" applyNumberFormat="1" applyFont="1" applyFill="1" applyBorder="1" applyAlignment="1">
      <alignment horizontal="center"/>
    </xf>
    <xf numFmtId="188" fontId="3" fillId="5" borderId="18" xfId="1" applyNumberFormat="1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21" xfId="0" applyFont="1" applyFill="1" applyBorder="1" applyAlignment="1">
      <alignment horizontal="left"/>
    </xf>
    <xf numFmtId="187" fontId="3" fillId="5" borderId="22" xfId="1" applyNumberFormat="1" applyFont="1" applyFill="1" applyBorder="1" applyAlignment="1">
      <alignment horizontal="center"/>
    </xf>
    <xf numFmtId="188" fontId="3" fillId="5" borderId="23" xfId="1" applyNumberFormat="1" applyFont="1" applyFill="1" applyBorder="1" applyAlignment="1">
      <alignment horizontal="center"/>
    </xf>
    <xf numFmtId="188" fontId="3" fillId="5" borderId="24" xfId="1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3" fillId="6" borderId="26" xfId="0" applyNumberFormat="1" applyFont="1" applyFill="1" applyBorder="1"/>
    <xf numFmtId="187" fontId="4" fillId="6" borderId="27" xfId="0" applyNumberFormat="1" applyFont="1" applyFill="1" applyBorder="1" applyAlignment="1">
      <alignment horizontal="center"/>
    </xf>
    <xf numFmtId="188" fontId="4" fillId="6" borderId="28" xfId="1" applyNumberFormat="1" applyFont="1" applyFill="1" applyBorder="1" applyAlignment="1">
      <alignment horizontal="center"/>
    </xf>
    <xf numFmtId="188" fontId="4" fillId="6" borderId="29" xfId="1" applyNumberFormat="1" applyFont="1" applyFill="1" applyBorder="1" applyAlignment="1">
      <alignment horizontal="center"/>
    </xf>
    <xf numFmtId="187" fontId="3" fillId="6" borderId="28" xfId="1" applyNumberFormat="1" applyFont="1" applyFill="1" applyBorder="1" applyAlignment="1">
      <alignment horizontal="center"/>
    </xf>
    <xf numFmtId="188" fontId="4" fillId="6" borderId="28" xfId="0" applyNumberFormat="1" applyFont="1" applyFill="1" applyBorder="1" applyAlignment="1">
      <alignment horizontal="center"/>
    </xf>
    <xf numFmtId="188" fontId="3" fillId="6" borderId="29" xfId="1" applyNumberFormat="1" applyFont="1" applyFill="1" applyBorder="1" applyAlignment="1">
      <alignment horizontal="center"/>
    </xf>
    <xf numFmtId="0" fontId="3" fillId="0" borderId="16" xfId="0" applyNumberFormat="1" applyFont="1" applyBorder="1"/>
    <xf numFmtId="0" fontId="3" fillId="7" borderId="25" xfId="0" applyFont="1" applyFill="1" applyBorder="1" applyAlignment="1">
      <alignment horizontal="left"/>
    </xf>
    <xf numFmtId="187" fontId="3" fillId="5" borderId="18" xfId="0" applyNumberFormat="1" applyFont="1" applyFill="1" applyBorder="1" applyAlignment="1">
      <alignment horizontal="center"/>
    </xf>
    <xf numFmtId="187" fontId="3" fillId="5" borderId="18" xfId="1" applyNumberFormat="1" applyFont="1" applyFill="1" applyBorder="1" applyAlignment="1">
      <alignment horizontal="center"/>
    </xf>
    <xf numFmtId="187" fontId="3" fillId="5" borderId="23" xfId="1" applyNumberFormat="1" applyFont="1" applyFill="1" applyBorder="1" applyAlignment="1">
      <alignment horizontal="center"/>
    </xf>
    <xf numFmtId="0" fontId="3" fillId="0" borderId="31" xfId="0" applyFont="1" applyFill="1" applyBorder="1"/>
    <xf numFmtId="0" fontId="3" fillId="0" borderId="31" xfId="0" applyFont="1" applyFill="1" applyBorder="1" applyAlignment="1">
      <alignment horizontal="left"/>
    </xf>
    <xf numFmtId="187" fontId="3" fillId="0" borderId="31" xfId="1" applyNumberFormat="1" applyFont="1" applyFill="1" applyBorder="1" applyAlignment="1">
      <alignment horizontal="center"/>
    </xf>
    <xf numFmtId="188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87" fontId="3" fillId="0" borderId="0" xfId="1" applyNumberFormat="1" applyFont="1" applyFill="1" applyBorder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5" xfId="0" applyFont="1" applyFill="1" applyBorder="1" applyAlignment="1">
      <alignment horizontal="left" shrinkToFit="1"/>
    </xf>
    <xf numFmtId="0" fontId="4" fillId="0" borderId="20" xfId="0" applyFont="1" applyBorder="1" applyAlignment="1">
      <alignment horizontal="left"/>
    </xf>
    <xf numFmtId="188" fontId="3" fillId="5" borderId="23" xfId="0" applyNumberFormat="1" applyFont="1" applyFill="1" applyBorder="1" applyAlignment="1">
      <alignment horizontal="center"/>
    </xf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187" fontId="3" fillId="8" borderId="27" xfId="0" applyNumberFormat="1" applyFont="1" applyFill="1" applyBorder="1" applyAlignment="1">
      <alignment horizontal="center"/>
    </xf>
    <xf numFmtId="188" fontId="3" fillId="8" borderId="28" xfId="0" applyNumberFormat="1" applyFont="1" applyFill="1" applyBorder="1" applyAlignment="1">
      <alignment horizontal="center"/>
    </xf>
    <xf numFmtId="188" fontId="3" fillId="8" borderId="28" xfId="1" applyNumberFormat="1" applyFont="1" applyFill="1" applyBorder="1" applyAlignment="1">
      <alignment horizontal="center"/>
    </xf>
    <xf numFmtId="188" fontId="3" fillId="8" borderId="29" xfId="0" applyNumberFormat="1" applyFont="1" applyFill="1" applyBorder="1" applyAlignment="1">
      <alignment horizontal="center"/>
    </xf>
    <xf numFmtId="187" fontId="3" fillId="8" borderId="28" xfId="0" applyNumberFormat="1" applyFont="1" applyFill="1" applyBorder="1" applyAlignment="1">
      <alignment horizontal="center"/>
    </xf>
    <xf numFmtId="0" fontId="3" fillId="8" borderId="15" xfId="0" applyFont="1" applyFill="1" applyBorder="1"/>
    <xf numFmtId="0" fontId="3" fillId="8" borderId="16" xfId="0" applyFont="1" applyFill="1" applyBorder="1" applyAlignment="1">
      <alignment horizontal="left"/>
    </xf>
    <xf numFmtId="187" fontId="3" fillId="8" borderId="17" xfId="0" applyNumberFormat="1" applyFont="1" applyFill="1" applyBorder="1" applyAlignment="1">
      <alignment horizontal="center"/>
    </xf>
    <xf numFmtId="188" fontId="3" fillId="8" borderId="18" xfId="0" applyNumberFormat="1" applyFont="1" applyFill="1" applyBorder="1" applyAlignment="1">
      <alignment horizontal="center"/>
    </xf>
    <xf numFmtId="188" fontId="3" fillId="8" borderId="19" xfId="1" applyNumberFormat="1" applyFont="1" applyFill="1" applyBorder="1" applyAlignment="1">
      <alignment horizontal="center"/>
    </xf>
    <xf numFmtId="187" fontId="3" fillId="8" borderId="18" xfId="0" applyNumberFormat="1" applyFont="1" applyFill="1" applyBorder="1" applyAlignment="1">
      <alignment horizontal="center"/>
    </xf>
    <xf numFmtId="187" fontId="3" fillId="8" borderId="17" xfId="1" applyNumberFormat="1" applyFont="1" applyFill="1" applyBorder="1" applyAlignment="1">
      <alignment horizontal="center"/>
    </xf>
    <xf numFmtId="188" fontId="3" fillId="8" borderId="18" xfId="1" applyNumberFormat="1" applyFont="1" applyFill="1" applyBorder="1" applyAlignment="1">
      <alignment horizontal="center"/>
    </xf>
    <xf numFmtId="187" fontId="3" fillId="8" borderId="18" xfId="1" applyNumberFormat="1" applyFont="1" applyFill="1" applyBorder="1" applyAlignment="1">
      <alignment horizontal="center"/>
    </xf>
    <xf numFmtId="0" fontId="3" fillId="8" borderId="20" xfId="0" applyFont="1" applyFill="1" applyBorder="1"/>
    <xf numFmtId="0" fontId="3" fillId="8" borderId="21" xfId="0" applyFont="1" applyFill="1" applyBorder="1" applyAlignment="1">
      <alignment horizontal="left"/>
    </xf>
    <xf numFmtId="187" fontId="3" fillId="8" borderId="22" xfId="1" applyNumberFormat="1" applyFont="1" applyFill="1" applyBorder="1" applyAlignment="1">
      <alignment horizontal="center"/>
    </xf>
    <xf numFmtId="188" fontId="3" fillId="8" borderId="23" xfId="1" applyNumberFormat="1" applyFont="1" applyFill="1" applyBorder="1" applyAlignment="1">
      <alignment horizontal="center"/>
    </xf>
    <xf numFmtId="188" fontId="3" fillId="8" borderId="24" xfId="1" applyNumberFormat="1" applyFont="1" applyFill="1" applyBorder="1" applyAlignment="1">
      <alignment horizontal="center"/>
    </xf>
    <xf numFmtId="187" fontId="3" fillId="8" borderId="23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1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0" xfId="1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189" fontId="7" fillId="0" borderId="1" xfId="1" applyNumberFormat="1" applyFont="1" applyBorder="1" applyAlignment="1"/>
    <xf numFmtId="187" fontId="3" fillId="9" borderId="7" xfId="1" applyNumberFormat="1" applyFont="1" applyFill="1" applyBorder="1" applyAlignment="1">
      <alignment horizontal="center" vertical="center"/>
    </xf>
    <xf numFmtId="188" fontId="3" fillId="9" borderId="8" xfId="0" applyNumberFormat="1" applyFont="1" applyFill="1" applyBorder="1" applyAlignment="1">
      <alignment horizontal="center" vertical="center"/>
    </xf>
    <xf numFmtId="188" fontId="3" fillId="9" borderId="8" xfId="0" applyNumberFormat="1" applyFont="1" applyFill="1" applyBorder="1" applyAlignment="1">
      <alignment horizontal="center" vertical="center" wrapText="1"/>
    </xf>
    <xf numFmtId="188" fontId="3" fillId="9" borderId="9" xfId="1" applyNumberFormat="1" applyFont="1" applyFill="1" applyBorder="1" applyAlignment="1">
      <alignment horizontal="center" vertical="center" wrapText="1"/>
    </xf>
    <xf numFmtId="187" fontId="3" fillId="9" borderId="8" xfId="1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/>
    </xf>
    <xf numFmtId="0" fontId="3" fillId="0" borderId="32" xfId="0" applyNumberFormat="1" applyFont="1" applyBorder="1"/>
    <xf numFmtId="187" fontId="3" fillId="0" borderId="35" xfId="1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188" fontId="4" fillId="0" borderId="37" xfId="1" applyNumberFormat="1" applyFont="1" applyBorder="1" applyAlignment="1">
      <alignment horizontal="center"/>
    </xf>
    <xf numFmtId="187" fontId="3" fillId="0" borderId="36" xfId="1" applyNumberFormat="1" applyFont="1" applyBorder="1" applyAlignment="1">
      <alignment horizontal="center"/>
    </xf>
    <xf numFmtId="187" fontId="3" fillId="3" borderId="36" xfId="1" applyNumberFormat="1" applyFont="1" applyFill="1" applyBorder="1" applyAlignment="1">
      <alignment horizontal="center"/>
    </xf>
    <xf numFmtId="188" fontId="4" fillId="3" borderId="36" xfId="0" applyNumberFormat="1" applyFont="1" applyFill="1" applyBorder="1" applyAlignment="1">
      <alignment horizontal="center"/>
    </xf>
    <xf numFmtId="188" fontId="3" fillId="3" borderId="37" xfId="1" applyNumberFormat="1" applyFont="1" applyFill="1" applyBorder="1" applyAlignment="1">
      <alignment horizontal="center"/>
    </xf>
    <xf numFmtId="187" fontId="4" fillId="0" borderId="18" xfId="1" applyNumberFormat="1" applyFont="1" applyBorder="1" applyAlignment="1">
      <alignment horizontal="center"/>
    </xf>
    <xf numFmtId="61" fontId="4" fillId="0" borderId="15" xfId="0" applyNumberFormat="1" applyFont="1" applyFill="1" applyBorder="1" applyAlignment="1">
      <alignment horizontal="left"/>
    </xf>
    <xf numFmtId="187" fontId="4" fillId="0" borderId="23" xfId="1" applyNumberFormat="1" applyFont="1" applyBorder="1" applyAlignment="1">
      <alignment horizontal="center"/>
    </xf>
    <xf numFmtId="187" fontId="4" fillId="0" borderId="28" xfId="1" applyNumberFormat="1" applyFont="1" applyBorder="1" applyAlignment="1">
      <alignment horizontal="center"/>
    </xf>
    <xf numFmtId="187" fontId="4" fillId="0" borderId="38" xfId="1" applyNumberFormat="1" applyFont="1" applyBorder="1" applyAlignment="1">
      <alignment horizontal="center"/>
    </xf>
    <xf numFmtId="187" fontId="4" fillId="0" borderId="39" xfId="1" applyNumberFormat="1" applyFont="1" applyBorder="1" applyAlignment="1">
      <alignment horizontal="center"/>
    </xf>
    <xf numFmtId="187" fontId="4" fillId="0" borderId="17" xfId="0" applyNumberFormat="1" applyFont="1" applyBorder="1" applyAlignment="1">
      <alignment horizontal="center"/>
    </xf>
    <xf numFmtId="187" fontId="4" fillId="0" borderId="18" xfId="0" applyNumberFormat="1" applyFont="1" applyBorder="1" applyAlignment="1">
      <alignment horizontal="center"/>
    </xf>
    <xf numFmtId="187" fontId="3" fillId="7" borderId="17" xfId="1" applyNumberFormat="1" applyFont="1" applyFill="1" applyBorder="1" applyAlignment="1">
      <alignment horizontal="center"/>
    </xf>
    <xf numFmtId="187" fontId="3" fillId="7" borderId="18" xfId="1" applyNumberFormat="1" applyFont="1" applyFill="1" applyBorder="1" applyAlignment="1">
      <alignment horizontal="center"/>
    </xf>
    <xf numFmtId="187" fontId="3" fillId="7" borderId="22" xfId="1" applyNumberFormat="1" applyFont="1" applyFill="1" applyBorder="1" applyAlignment="1">
      <alignment horizontal="center"/>
    </xf>
    <xf numFmtId="187" fontId="3" fillId="7" borderId="23" xfId="1" applyNumberFormat="1" applyFont="1" applyFill="1" applyBorder="1" applyAlignment="1">
      <alignment horizontal="center"/>
    </xf>
    <xf numFmtId="187" fontId="3" fillId="0" borderId="18" xfId="1" applyNumberFormat="1" applyFont="1" applyBorder="1" applyAlignment="1">
      <alignment horizontal="center"/>
    </xf>
    <xf numFmtId="187" fontId="3" fillId="0" borderId="23" xfId="1" applyNumberFormat="1" applyFont="1" applyBorder="1" applyAlignment="1">
      <alignment horizontal="center"/>
    </xf>
    <xf numFmtId="188" fontId="8" fillId="0" borderId="18" xfId="1" applyNumberFormat="1" applyFont="1" applyBorder="1" applyAlignment="1">
      <alignment horizontal="center"/>
    </xf>
    <xf numFmtId="0" fontId="3" fillId="10" borderId="2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Fill="1"/>
    <xf numFmtId="187" fontId="6" fillId="0" borderId="0" xfId="1" applyNumberFormat="1" applyFont="1" applyBorder="1" applyAlignment="1">
      <alignment horizontal="center"/>
    </xf>
    <xf numFmtId="0" fontId="10" fillId="0" borderId="0" xfId="0" applyFont="1"/>
    <xf numFmtId="187" fontId="6" fillId="0" borderId="18" xfId="1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Border="1"/>
    <xf numFmtId="187" fontId="9" fillId="0" borderId="18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1" fontId="6" fillId="0" borderId="15" xfId="0" applyNumberFormat="1" applyFont="1" applyFill="1" applyBorder="1"/>
    <xf numFmtId="0" fontId="3" fillId="0" borderId="15" xfId="0" applyFont="1" applyFill="1" applyBorder="1"/>
    <xf numFmtId="0" fontId="3" fillId="0" borderId="20" xfId="0" applyFont="1" applyFill="1" applyBorder="1"/>
    <xf numFmtId="188" fontId="3" fillId="0" borderId="21" xfId="1" applyNumberFormat="1" applyFont="1" applyBorder="1" applyAlignment="1">
      <alignment horizontal="center"/>
    </xf>
    <xf numFmtId="188" fontId="4" fillId="7" borderId="19" xfId="1" applyNumberFormat="1" applyFont="1" applyFill="1" applyBorder="1" applyAlignment="1">
      <alignment horizontal="center"/>
    </xf>
    <xf numFmtId="61" fontId="4" fillId="0" borderId="15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61" fontId="4" fillId="0" borderId="15" xfId="0" applyNumberFormat="1" applyFont="1" applyBorder="1"/>
    <xf numFmtId="187" fontId="4" fillId="6" borderId="38" xfId="0" applyNumberFormat="1" applyFont="1" applyFill="1" applyBorder="1" applyAlignment="1">
      <alignment horizontal="center"/>
    </xf>
    <xf numFmtId="187" fontId="4" fillId="6" borderId="28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40" xfId="0" applyFont="1" applyBorder="1" applyAlignment="1">
      <alignment horizontal="center" vertical="center"/>
    </xf>
    <xf numFmtId="0" fontId="2" fillId="0" borderId="40" xfId="0" quotePrefix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2" fillId="0" borderId="41" xfId="0" applyFont="1" applyBorder="1"/>
    <xf numFmtId="43" fontId="12" fillId="0" borderId="41" xfId="1" applyFont="1" applyBorder="1"/>
    <xf numFmtId="43" fontId="2" fillId="0" borderId="41" xfId="1" applyFont="1" applyBorder="1"/>
    <xf numFmtId="0" fontId="12" fillId="0" borderId="42" xfId="0" applyFont="1" applyBorder="1"/>
    <xf numFmtId="43" fontId="12" fillId="0" borderId="42" xfId="1" applyFont="1" applyBorder="1"/>
    <xf numFmtId="43" fontId="2" fillId="0" borderId="42" xfId="1" applyFont="1" applyBorder="1"/>
    <xf numFmtId="43" fontId="2" fillId="0" borderId="41" xfId="1" applyNumberFormat="1" applyFont="1" applyBorder="1"/>
    <xf numFmtId="0" fontId="12" fillId="0" borderId="41" xfId="0" applyFont="1" applyBorder="1" applyAlignment="1">
      <alignment shrinkToFit="1"/>
    </xf>
    <xf numFmtId="0" fontId="2" fillId="0" borderId="8" xfId="0" applyFont="1" applyBorder="1"/>
    <xf numFmtId="43" fontId="2" fillId="0" borderId="8" xfId="0" applyNumberFormat="1" applyFont="1" applyBorder="1"/>
    <xf numFmtId="43" fontId="2" fillId="0" borderId="8" xfId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top"/>
    </xf>
    <xf numFmtId="0" fontId="3" fillId="2" borderId="5" xfId="0" quotePrefix="1" applyFont="1" applyFill="1" applyBorder="1" applyAlignment="1">
      <alignment horizontal="center" vertical="top"/>
    </xf>
    <xf numFmtId="0" fontId="3" fillId="2" borderId="6" xfId="0" quotePrefix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188" fontId="3" fillId="2" borderId="5" xfId="0" applyNumberFormat="1" applyFont="1" applyFill="1" applyBorder="1" applyAlignment="1">
      <alignment horizontal="center" vertical="top"/>
    </xf>
    <xf numFmtId="188" fontId="3" fillId="2" borderId="6" xfId="0" applyNumberFormat="1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4" xfId="0" quotePrefix="1" applyFont="1" applyFill="1" applyBorder="1" applyAlignment="1">
      <alignment horizontal="center" vertical="top"/>
    </xf>
    <xf numFmtId="0" fontId="3" fillId="9" borderId="5" xfId="0" quotePrefix="1" applyFont="1" applyFill="1" applyBorder="1" applyAlignment="1">
      <alignment horizontal="center" vertical="top"/>
    </xf>
    <xf numFmtId="0" fontId="3" fillId="9" borderId="6" xfId="0" quotePrefix="1" applyFont="1" applyFill="1" applyBorder="1" applyAlignment="1">
      <alignment horizontal="center" vertical="top"/>
    </xf>
    <xf numFmtId="0" fontId="3" fillId="9" borderId="5" xfId="0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 vertical="top"/>
    </xf>
    <xf numFmtId="0" fontId="3" fillId="9" borderId="4" xfId="0" applyFont="1" applyFill="1" applyBorder="1" applyAlignment="1">
      <alignment horizontal="center" vertical="top"/>
    </xf>
    <xf numFmtId="188" fontId="3" fillId="9" borderId="5" xfId="0" applyNumberFormat="1" applyFont="1" applyFill="1" applyBorder="1" applyAlignment="1">
      <alignment horizontal="center" vertical="top"/>
    </xf>
    <xf numFmtId="188" fontId="3" fillId="9" borderId="6" xfId="0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301"/>
  <sheetViews>
    <sheetView tabSelected="1" zoomScaleNormal="100" zoomScalePageLayoutView="70" workbookViewId="0">
      <pane xSplit="2" ySplit="3" topLeftCell="C4" activePane="bottomRight" state="frozen"/>
      <selection activeCell="D13" sqref="D13"/>
      <selection pane="topRight" activeCell="D13" sqref="D13"/>
      <selection pane="bottomLeft" activeCell="D13" sqref="D13"/>
      <selection pane="bottomRight" activeCell="A2" sqref="A2:A3"/>
    </sheetView>
  </sheetViews>
  <sheetFormatPr defaultRowHeight="21.75" x14ac:dyDescent="0.5"/>
  <cols>
    <col min="1" max="1" width="27.625" style="156" customWidth="1"/>
    <col min="2" max="2" width="10" style="5" customWidth="1"/>
    <col min="3" max="3" width="8.125" style="157" customWidth="1"/>
    <col min="4" max="4" width="9.5" style="158" bestFit="1" customWidth="1"/>
    <col min="5" max="5" width="8.75" style="158" customWidth="1"/>
    <col min="6" max="6" width="9.5" style="159" bestFit="1" customWidth="1"/>
    <col min="7" max="7" width="8.125" style="157" customWidth="1"/>
    <col min="8" max="8" width="9.5" style="158" bestFit="1" customWidth="1"/>
    <col min="9" max="9" width="8.75" style="158" customWidth="1"/>
    <col min="10" max="10" width="9.5" style="159" bestFit="1" customWidth="1"/>
    <col min="11" max="11" width="8.125" style="157" customWidth="1"/>
    <col min="12" max="12" width="9.5" style="158" bestFit="1" customWidth="1"/>
    <col min="13" max="13" width="8.75" style="158" customWidth="1"/>
    <col min="14" max="14" width="9.5" style="159" bestFit="1" customWidth="1"/>
    <col min="15" max="15" width="9.75" style="160" customWidth="1"/>
    <col min="16" max="16" width="9.5" style="158" bestFit="1" customWidth="1"/>
    <col min="17" max="17" width="8.375" style="158" bestFit="1" customWidth="1"/>
    <col min="18" max="18" width="9.5" style="161" bestFit="1" customWidth="1"/>
    <col min="19" max="16384" width="9" style="5"/>
  </cols>
  <sheetData>
    <row r="1" spans="1:18" s="4" customFormat="1" ht="24" x14ac:dyDescent="0.55000000000000004">
      <c r="A1" s="1" t="s">
        <v>0</v>
      </c>
      <c r="B1" s="1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</row>
    <row r="2" spans="1:18" ht="21.75" customHeight="1" x14ac:dyDescent="0.5">
      <c r="A2" s="229" t="s">
        <v>1</v>
      </c>
      <c r="B2" s="230" t="s">
        <v>2</v>
      </c>
      <c r="C2" s="231" t="s">
        <v>3</v>
      </c>
      <c r="D2" s="232"/>
      <c r="E2" s="232"/>
      <c r="F2" s="233"/>
      <c r="G2" s="231" t="s">
        <v>4</v>
      </c>
      <c r="H2" s="234"/>
      <c r="I2" s="234"/>
      <c r="J2" s="235"/>
      <c r="K2" s="231" t="s">
        <v>5</v>
      </c>
      <c r="L2" s="234"/>
      <c r="M2" s="234"/>
      <c r="N2" s="235"/>
      <c r="O2" s="236" t="s">
        <v>6</v>
      </c>
      <c r="P2" s="237"/>
      <c r="Q2" s="237"/>
      <c r="R2" s="238"/>
    </row>
    <row r="3" spans="1:18" ht="66.75" customHeight="1" x14ac:dyDescent="0.5">
      <c r="A3" s="229"/>
      <c r="B3" s="230"/>
      <c r="C3" s="6" t="s">
        <v>7</v>
      </c>
      <c r="D3" s="7" t="s">
        <v>8</v>
      </c>
      <c r="E3" s="8" t="s">
        <v>9</v>
      </c>
      <c r="F3" s="9" t="s">
        <v>10</v>
      </c>
      <c r="G3" s="6" t="s">
        <v>7</v>
      </c>
      <c r="H3" s="7" t="s">
        <v>8</v>
      </c>
      <c r="I3" s="8" t="s">
        <v>9</v>
      </c>
      <c r="J3" s="9" t="s">
        <v>10</v>
      </c>
      <c r="K3" s="6" t="s">
        <v>7</v>
      </c>
      <c r="L3" s="7" t="s">
        <v>8</v>
      </c>
      <c r="M3" s="8" t="s">
        <v>9</v>
      </c>
      <c r="N3" s="9" t="s">
        <v>10</v>
      </c>
      <c r="O3" s="10" t="s">
        <v>11</v>
      </c>
      <c r="P3" s="7" t="s">
        <v>12</v>
      </c>
      <c r="Q3" s="8" t="s">
        <v>13</v>
      </c>
      <c r="R3" s="9" t="s">
        <v>10</v>
      </c>
    </row>
    <row r="4" spans="1:18" x14ac:dyDescent="0.5">
      <c r="A4" s="11" t="s">
        <v>14</v>
      </c>
      <c r="B4" s="12"/>
      <c r="C4" s="13"/>
      <c r="D4" s="14"/>
      <c r="E4" s="14"/>
      <c r="F4" s="15"/>
      <c r="G4" s="13"/>
      <c r="H4" s="14"/>
      <c r="I4" s="14"/>
      <c r="J4" s="15"/>
      <c r="K4" s="13"/>
      <c r="L4" s="14"/>
      <c r="M4" s="14"/>
      <c r="N4" s="15"/>
      <c r="O4" s="16"/>
      <c r="P4" s="17"/>
      <c r="Q4" s="17"/>
      <c r="R4" s="18"/>
    </row>
    <row r="5" spans="1:18" x14ac:dyDescent="0.5">
      <c r="A5" s="19" t="s">
        <v>15</v>
      </c>
      <c r="B5" s="20" t="s">
        <v>16</v>
      </c>
      <c r="C5" s="21">
        <f>24040+4653</f>
        <v>28693</v>
      </c>
      <c r="D5" s="22">
        <f>ROUND(C5/18,2)</f>
        <v>1594.06</v>
      </c>
      <c r="E5" s="22"/>
      <c r="F5" s="23">
        <f>SUM(D5,E6:E7)</f>
        <v>1594.06</v>
      </c>
      <c r="G5" s="21">
        <v>21777</v>
      </c>
      <c r="H5" s="22">
        <f>ROUND(G5/18,2)</f>
        <v>1209.83</v>
      </c>
      <c r="I5" s="22"/>
      <c r="J5" s="23">
        <f>SUM(H5,I6:I7)</f>
        <v>1209.83</v>
      </c>
      <c r="K5" s="21">
        <v>792</v>
      </c>
      <c r="L5" s="22">
        <f>ROUND(K5/18,2)</f>
        <v>44</v>
      </c>
      <c r="M5" s="22"/>
      <c r="N5" s="23">
        <f>SUM(L5,M6:M7)</f>
        <v>44</v>
      </c>
      <c r="O5" s="24">
        <f>SUM(K5,C5,G5)</f>
        <v>51262</v>
      </c>
      <c r="P5" s="25">
        <f>ROUND(O5/36,2)</f>
        <v>1423.94</v>
      </c>
      <c r="Q5" s="26"/>
      <c r="R5" s="27">
        <f>SUM(P5,Q6:Q7)</f>
        <v>1423.94</v>
      </c>
    </row>
    <row r="6" spans="1:18" x14ac:dyDescent="0.5">
      <c r="A6" s="19"/>
      <c r="B6" s="20" t="s">
        <v>17</v>
      </c>
      <c r="C6" s="21"/>
      <c r="D6" s="22">
        <f>ROUND(C6/12,2)</f>
        <v>0</v>
      </c>
      <c r="E6" s="22">
        <f>D6*1.8</f>
        <v>0</v>
      </c>
      <c r="F6" s="23"/>
      <c r="G6" s="21"/>
      <c r="H6" s="22">
        <f>ROUND(G6/12,2)</f>
        <v>0</v>
      </c>
      <c r="I6" s="22">
        <f>H6*1.8</f>
        <v>0</v>
      </c>
      <c r="J6" s="23"/>
      <c r="K6" s="21"/>
      <c r="L6" s="22">
        <f>ROUND(K6/12,2)</f>
        <v>0</v>
      </c>
      <c r="M6" s="22">
        <f>L6*1.8</f>
        <v>0</v>
      </c>
      <c r="N6" s="23"/>
      <c r="O6" s="24">
        <f>SUM(K6,C6,G6)</f>
        <v>0</v>
      </c>
      <c r="P6" s="25">
        <f>ROUND(O6/24,2)</f>
        <v>0</v>
      </c>
      <c r="Q6" s="26">
        <f>P6*1.8</f>
        <v>0</v>
      </c>
      <c r="R6" s="27">
        <v>0</v>
      </c>
    </row>
    <row r="7" spans="1:18" ht="22.5" thickBot="1" x14ac:dyDescent="0.55000000000000004">
      <c r="A7" s="28"/>
      <c r="B7" s="29" t="s">
        <v>18</v>
      </c>
      <c r="C7" s="30"/>
      <c r="D7" s="31">
        <f>ROUND(C7/12,2)</f>
        <v>0</v>
      </c>
      <c r="E7" s="31">
        <f>D7*1.8</f>
        <v>0</v>
      </c>
      <c r="F7" s="32"/>
      <c r="G7" s="30"/>
      <c r="H7" s="31">
        <f>ROUND(G7/12,2)</f>
        <v>0</v>
      </c>
      <c r="I7" s="31">
        <f>H7*1.8</f>
        <v>0</v>
      </c>
      <c r="J7" s="32"/>
      <c r="K7" s="30"/>
      <c r="L7" s="31">
        <f>ROUND(K7/12,2)</f>
        <v>0</v>
      </c>
      <c r="M7" s="31">
        <f>L7*1.8</f>
        <v>0</v>
      </c>
      <c r="N7" s="32"/>
      <c r="O7" s="33">
        <f>SUM(K7,C7,G7)</f>
        <v>0</v>
      </c>
      <c r="P7" s="34">
        <f>ROUND(O7/24,2)</f>
        <v>0</v>
      </c>
      <c r="Q7" s="35">
        <f>P7*1.8</f>
        <v>0</v>
      </c>
      <c r="R7" s="36">
        <v>0</v>
      </c>
    </row>
    <row r="8" spans="1:18" x14ac:dyDescent="0.5">
      <c r="A8" s="37" t="s">
        <v>19</v>
      </c>
      <c r="B8" s="38"/>
      <c r="C8" s="39"/>
      <c r="D8" s="40"/>
      <c r="E8" s="40"/>
      <c r="F8" s="41"/>
      <c r="G8" s="39"/>
      <c r="H8" s="40"/>
      <c r="I8" s="40"/>
      <c r="J8" s="41"/>
      <c r="K8" s="39"/>
      <c r="L8" s="40"/>
      <c r="M8" s="40"/>
      <c r="N8" s="41"/>
      <c r="O8" s="42"/>
      <c r="P8" s="43"/>
      <c r="Q8" s="44"/>
      <c r="R8" s="45"/>
    </row>
    <row r="9" spans="1:18" x14ac:dyDescent="0.5">
      <c r="A9" s="19" t="s">
        <v>15</v>
      </c>
      <c r="B9" s="20" t="s">
        <v>16</v>
      </c>
      <c r="C9" s="21">
        <f>3191+560+2043</f>
        <v>5794</v>
      </c>
      <c r="D9" s="22">
        <f>ROUND(C9/18,2)</f>
        <v>321.89</v>
      </c>
      <c r="E9" s="22"/>
      <c r="F9" s="23">
        <f>SUM(D9,E10:E11)</f>
        <v>321.89</v>
      </c>
      <c r="G9" s="21">
        <f>3151+1619</f>
        <v>4770</v>
      </c>
      <c r="H9" s="22">
        <f>ROUND(G9/18,2)</f>
        <v>265</v>
      </c>
      <c r="I9" s="22"/>
      <c r="J9" s="23">
        <f>SUM(H9,I10:I11)</f>
        <v>265</v>
      </c>
      <c r="K9" s="21">
        <v>348</v>
      </c>
      <c r="L9" s="22">
        <f>ROUND(K9/18,2)</f>
        <v>19.329999999999998</v>
      </c>
      <c r="M9" s="22"/>
      <c r="N9" s="23">
        <f>SUM(L9,M10:M11)</f>
        <v>19.329999999999998</v>
      </c>
      <c r="O9" s="24">
        <f>SUM(K9,C9,G9)</f>
        <v>10912</v>
      </c>
      <c r="P9" s="25">
        <f>ROUND(O9/36,2)</f>
        <v>303.11</v>
      </c>
      <c r="Q9" s="26"/>
      <c r="R9" s="27">
        <f>SUM(P9,Q10:Q11)</f>
        <v>303.11</v>
      </c>
    </row>
    <row r="10" spans="1:18" x14ac:dyDescent="0.5">
      <c r="A10" s="19"/>
      <c r="B10" s="20" t="s">
        <v>17</v>
      </c>
      <c r="C10" s="21"/>
      <c r="D10" s="22">
        <f>ROUND(C10/12,2)</f>
        <v>0</v>
      </c>
      <c r="E10" s="22">
        <f>D10*1</f>
        <v>0</v>
      </c>
      <c r="F10" s="23"/>
      <c r="G10" s="21"/>
      <c r="H10" s="22">
        <f>ROUND(G10/12,2)</f>
        <v>0</v>
      </c>
      <c r="I10" s="22">
        <f>H10*1</f>
        <v>0</v>
      </c>
      <c r="J10" s="23"/>
      <c r="K10" s="21"/>
      <c r="L10" s="22">
        <f>ROUND(K10/12,2)</f>
        <v>0</v>
      </c>
      <c r="M10" s="22">
        <f>L10*1</f>
        <v>0</v>
      </c>
      <c r="N10" s="23"/>
      <c r="O10" s="24">
        <f>SUM(K10,C10,G10)</f>
        <v>0</v>
      </c>
      <c r="P10" s="25">
        <f>ROUND(O10/24,2)</f>
        <v>0</v>
      </c>
      <c r="Q10" s="26">
        <f>P10*1</f>
        <v>0</v>
      </c>
      <c r="R10" s="27">
        <v>0</v>
      </c>
    </row>
    <row r="11" spans="1:18" ht="22.5" thickBot="1" x14ac:dyDescent="0.55000000000000004">
      <c r="A11" s="28"/>
      <c r="B11" s="29" t="s">
        <v>18</v>
      </c>
      <c r="C11" s="30"/>
      <c r="D11" s="31">
        <f>ROUND(C11/12,2)</f>
        <v>0</v>
      </c>
      <c r="E11" s="31">
        <f>D11*1</f>
        <v>0</v>
      </c>
      <c r="F11" s="32"/>
      <c r="G11" s="30"/>
      <c r="H11" s="31">
        <f>ROUND(G11/12,2)</f>
        <v>0</v>
      </c>
      <c r="I11" s="31">
        <f>H11*1</f>
        <v>0</v>
      </c>
      <c r="J11" s="32"/>
      <c r="K11" s="30"/>
      <c r="L11" s="31">
        <f>ROUND(K11/12,2)</f>
        <v>0</v>
      </c>
      <c r="M11" s="31">
        <f>L11*1</f>
        <v>0</v>
      </c>
      <c r="N11" s="32"/>
      <c r="O11" s="33">
        <f>SUM(K11,C11,G11)</f>
        <v>0</v>
      </c>
      <c r="P11" s="34">
        <f>ROUND(O11/24,2)</f>
        <v>0</v>
      </c>
      <c r="Q11" s="35">
        <f>P11*1</f>
        <v>0</v>
      </c>
      <c r="R11" s="36">
        <v>0</v>
      </c>
    </row>
    <row r="12" spans="1:18" x14ac:dyDescent="0.5">
      <c r="A12" s="37" t="s">
        <v>20</v>
      </c>
      <c r="B12" s="38"/>
      <c r="C12" s="39"/>
      <c r="D12" s="40"/>
      <c r="E12" s="40"/>
      <c r="F12" s="41"/>
      <c r="G12" s="39"/>
      <c r="H12" s="40"/>
      <c r="I12" s="40"/>
      <c r="J12" s="41"/>
      <c r="K12" s="39"/>
      <c r="L12" s="40"/>
      <c r="M12" s="40"/>
      <c r="N12" s="41"/>
      <c r="O12" s="42"/>
      <c r="P12" s="43"/>
      <c r="Q12" s="44"/>
      <c r="R12" s="45"/>
    </row>
    <row r="13" spans="1:18" x14ac:dyDescent="0.5">
      <c r="A13" s="19" t="s">
        <v>15</v>
      </c>
      <c r="B13" s="20" t="s">
        <v>16</v>
      </c>
      <c r="C13" s="21">
        <f>6351+155</f>
        <v>6506</v>
      </c>
      <c r="D13" s="22">
        <f>ROUND(C13/18,2)</f>
        <v>361.44</v>
      </c>
      <c r="E13" s="22"/>
      <c r="F13" s="23">
        <f>SUM(D13,E14:E15)</f>
        <v>361.44</v>
      </c>
      <c r="G13" s="21">
        <f>5945+2398+20+58</f>
        <v>8421</v>
      </c>
      <c r="H13" s="22">
        <f>ROUND(G13/18,2)</f>
        <v>467.83</v>
      </c>
      <c r="I13" s="22"/>
      <c r="J13" s="23">
        <f>SUM(H13,I14:I15)</f>
        <v>467.83</v>
      </c>
      <c r="K13" s="21">
        <f>122+2</f>
        <v>124</v>
      </c>
      <c r="L13" s="22">
        <f>ROUND(K13/18,2)</f>
        <v>6.89</v>
      </c>
      <c r="M13" s="22"/>
      <c r="N13" s="23">
        <f>SUM(L13,M14:M15)</f>
        <v>6.89</v>
      </c>
      <c r="O13" s="24">
        <f>SUM(K13,C13,G13)</f>
        <v>15051</v>
      </c>
      <c r="P13" s="25">
        <f>ROUND(O13/36,2)</f>
        <v>418.08</v>
      </c>
      <c r="Q13" s="26"/>
      <c r="R13" s="27">
        <f>SUM(P13,Q14:Q15)</f>
        <v>418.08</v>
      </c>
    </row>
    <row r="14" spans="1:18" x14ac:dyDescent="0.5">
      <c r="A14" s="19"/>
      <c r="B14" s="20" t="s">
        <v>17</v>
      </c>
      <c r="C14" s="21"/>
      <c r="D14" s="22">
        <f>ROUND(C14/12,2)</f>
        <v>0</v>
      </c>
      <c r="E14" s="22">
        <f>D14*1</f>
        <v>0</v>
      </c>
      <c r="F14" s="23"/>
      <c r="G14" s="21"/>
      <c r="H14" s="22">
        <f>ROUND(G14/12,2)</f>
        <v>0</v>
      </c>
      <c r="I14" s="22">
        <f>H14*1</f>
        <v>0</v>
      </c>
      <c r="J14" s="23"/>
      <c r="K14" s="21"/>
      <c r="L14" s="22">
        <f>ROUND(K14/12,2)</f>
        <v>0</v>
      </c>
      <c r="M14" s="22">
        <f>L14*1</f>
        <v>0</v>
      </c>
      <c r="N14" s="23"/>
      <c r="O14" s="24">
        <f>SUM(K14,C14,G14)</f>
        <v>0</v>
      </c>
      <c r="P14" s="25">
        <f>ROUND(O14/24,2)</f>
        <v>0</v>
      </c>
      <c r="Q14" s="26">
        <f>P14*1</f>
        <v>0</v>
      </c>
      <c r="R14" s="27">
        <v>0</v>
      </c>
    </row>
    <row r="15" spans="1:18" ht="22.5" thickBot="1" x14ac:dyDescent="0.55000000000000004">
      <c r="A15" s="28"/>
      <c r="B15" s="29" t="s">
        <v>18</v>
      </c>
      <c r="C15" s="30"/>
      <c r="D15" s="31">
        <f>ROUND(C15/12,2)</f>
        <v>0</v>
      </c>
      <c r="E15" s="31">
        <f>D15*1</f>
        <v>0</v>
      </c>
      <c r="F15" s="32"/>
      <c r="G15" s="30"/>
      <c r="H15" s="31">
        <f>ROUND(G15/12,2)</f>
        <v>0</v>
      </c>
      <c r="I15" s="31">
        <f>H15*1</f>
        <v>0</v>
      </c>
      <c r="J15" s="32"/>
      <c r="K15" s="30"/>
      <c r="L15" s="31">
        <f>ROUND(K15/12,2)</f>
        <v>0</v>
      </c>
      <c r="M15" s="31">
        <f>L15*1</f>
        <v>0</v>
      </c>
      <c r="N15" s="32"/>
      <c r="O15" s="33">
        <f>SUM(K15,C15,G15)</f>
        <v>0</v>
      </c>
      <c r="P15" s="34">
        <f>ROUND(O15/24,2)</f>
        <v>0</v>
      </c>
      <c r="Q15" s="35">
        <f>P15*1</f>
        <v>0</v>
      </c>
      <c r="R15" s="36">
        <v>0</v>
      </c>
    </row>
    <row r="16" spans="1:18" x14ac:dyDescent="0.5">
      <c r="A16" s="37" t="s">
        <v>21</v>
      </c>
      <c r="B16" s="38"/>
      <c r="C16" s="39"/>
      <c r="D16" s="40"/>
      <c r="E16" s="40"/>
      <c r="F16" s="41"/>
      <c r="G16" s="39"/>
      <c r="H16" s="40"/>
      <c r="I16" s="40"/>
      <c r="J16" s="41"/>
      <c r="K16" s="39"/>
      <c r="L16" s="40"/>
      <c r="M16" s="40"/>
      <c r="N16" s="41"/>
      <c r="O16" s="46"/>
      <c r="P16" s="47"/>
      <c r="Q16" s="44"/>
      <c r="R16" s="45"/>
    </row>
    <row r="17" spans="1:18" x14ac:dyDescent="0.5">
      <c r="A17" s="19" t="s">
        <v>15</v>
      </c>
      <c r="B17" s="20" t="s">
        <v>16</v>
      </c>
      <c r="C17" s="21">
        <f>2045+1691+471+1131+1809+1045</f>
        <v>8192</v>
      </c>
      <c r="D17" s="22">
        <f>ROUND(C17/18,2)</f>
        <v>455.11</v>
      </c>
      <c r="E17" s="22"/>
      <c r="F17" s="23">
        <f>SUM(D17,E18:E19)</f>
        <v>507.28000000000003</v>
      </c>
      <c r="G17" s="21">
        <f>865+1496+2464+1161+1969+483</f>
        <v>8438</v>
      </c>
      <c r="H17" s="22">
        <f>ROUND(G17/18,2)</f>
        <v>468.78</v>
      </c>
      <c r="I17" s="22"/>
      <c r="J17" s="23">
        <f>SUM(H17,I18:I19)</f>
        <v>514.78</v>
      </c>
      <c r="K17" s="21">
        <f>322+191+322</f>
        <v>835</v>
      </c>
      <c r="L17" s="22">
        <f>ROUND(K17/18,2)</f>
        <v>46.39</v>
      </c>
      <c r="M17" s="22"/>
      <c r="N17" s="23">
        <f>SUM(L17,M18:M19)</f>
        <v>46.39</v>
      </c>
      <c r="O17" s="24">
        <f>SUM(K17,C17,G17)</f>
        <v>17465</v>
      </c>
      <c r="P17" s="25">
        <f>ROUND(O17/36,2)</f>
        <v>485.14</v>
      </c>
      <c r="Q17" s="26"/>
      <c r="R17" s="27">
        <f>SUM(P17,Q18:Q19)</f>
        <v>534.22</v>
      </c>
    </row>
    <row r="18" spans="1:18" x14ac:dyDescent="0.5">
      <c r="A18" s="19"/>
      <c r="B18" s="20" t="s">
        <v>17</v>
      </c>
      <c r="C18" s="21">
        <f>42+242+137+15+6+61</f>
        <v>503</v>
      </c>
      <c r="D18" s="22">
        <f>ROUND(C18/12,2)</f>
        <v>41.92</v>
      </c>
      <c r="E18" s="22">
        <f>D18*1</f>
        <v>41.92</v>
      </c>
      <c r="F18" s="23"/>
      <c r="G18" s="21">
        <f>197+70+98+4+30</f>
        <v>399</v>
      </c>
      <c r="H18" s="22">
        <f>ROUND(G18/12,2)</f>
        <v>33.25</v>
      </c>
      <c r="I18" s="22">
        <f>H18*1</f>
        <v>33.25</v>
      </c>
      <c r="J18" s="23"/>
      <c r="K18" s="21"/>
      <c r="L18" s="22">
        <f>ROUND(K18/12,2)</f>
        <v>0</v>
      </c>
      <c r="M18" s="22">
        <f>L18*1</f>
        <v>0</v>
      </c>
      <c r="N18" s="23"/>
      <c r="O18" s="24">
        <f>SUM(K18,C18,G18)</f>
        <v>902</v>
      </c>
      <c r="P18" s="25">
        <f>ROUND(O18/24,2)</f>
        <v>37.58</v>
      </c>
      <c r="Q18" s="26">
        <f>P18*1</f>
        <v>37.58</v>
      </c>
      <c r="R18" s="27">
        <v>0</v>
      </c>
    </row>
    <row r="19" spans="1:18" ht="22.5" thickBot="1" x14ac:dyDescent="0.55000000000000004">
      <c r="A19" s="28"/>
      <c r="B19" s="29" t="s">
        <v>18</v>
      </c>
      <c r="C19" s="30">
        <f>123</f>
        <v>123</v>
      </c>
      <c r="D19" s="31">
        <f>ROUND(C19/12,2)</f>
        <v>10.25</v>
      </c>
      <c r="E19" s="31">
        <f>D19*1</f>
        <v>10.25</v>
      </c>
      <c r="F19" s="32"/>
      <c r="G19" s="30">
        <v>153</v>
      </c>
      <c r="H19" s="31">
        <f>ROUND(G19/12,2)</f>
        <v>12.75</v>
      </c>
      <c r="I19" s="31">
        <f>H19*1</f>
        <v>12.75</v>
      </c>
      <c r="J19" s="32"/>
      <c r="K19" s="30"/>
      <c r="L19" s="31">
        <f>ROUND(K19/12,2)</f>
        <v>0</v>
      </c>
      <c r="M19" s="31">
        <f>L19*1</f>
        <v>0</v>
      </c>
      <c r="N19" s="32"/>
      <c r="O19" s="33">
        <f>SUM(K19,C19,G19)</f>
        <v>276</v>
      </c>
      <c r="P19" s="34">
        <f>ROUND(O19/24,2)</f>
        <v>11.5</v>
      </c>
      <c r="Q19" s="35">
        <f>P19*1</f>
        <v>11.5</v>
      </c>
      <c r="R19" s="36">
        <v>0</v>
      </c>
    </row>
    <row r="20" spans="1:18" x14ac:dyDescent="0.5">
      <c r="A20" s="37" t="s">
        <v>22</v>
      </c>
      <c r="B20" s="48"/>
      <c r="C20" s="39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42"/>
      <c r="P20" s="47"/>
      <c r="Q20" s="44"/>
      <c r="R20" s="45"/>
    </row>
    <row r="21" spans="1:18" x14ac:dyDescent="0.5">
      <c r="A21" s="49" t="s">
        <v>15</v>
      </c>
      <c r="B21" s="50" t="s">
        <v>16</v>
      </c>
      <c r="C21" s="39">
        <v>6685</v>
      </c>
      <c r="D21" s="40">
        <f>ROUND(C21/18,2)</f>
        <v>371.39</v>
      </c>
      <c r="E21" s="40"/>
      <c r="F21" s="41">
        <f>SUM(D21,E22:E23)</f>
        <v>371.39</v>
      </c>
      <c r="G21" s="39">
        <f>878</f>
        <v>878</v>
      </c>
      <c r="H21" s="40">
        <f>ROUND(G21/18,2)</f>
        <v>48.78</v>
      </c>
      <c r="I21" s="40"/>
      <c r="J21" s="41">
        <f>SUM(H21,I22:I23)</f>
        <v>48.78</v>
      </c>
      <c r="K21" s="39">
        <v>282</v>
      </c>
      <c r="L21" s="40">
        <f>ROUND(K21/18,2)</f>
        <v>15.67</v>
      </c>
      <c r="M21" s="40"/>
      <c r="N21" s="41">
        <f>SUM(L21,M22:M23)</f>
        <v>15.67</v>
      </c>
      <c r="O21" s="42">
        <f t="shared" ref="O21:O50" si="0">SUM(K21,C21,G21)</f>
        <v>7845</v>
      </c>
      <c r="P21" s="47">
        <f>ROUND(O21/36,2)</f>
        <v>217.92</v>
      </c>
      <c r="Q21" s="44"/>
      <c r="R21" s="45">
        <f>SUM(P21,Q22:Q23)</f>
        <v>217.92</v>
      </c>
    </row>
    <row r="22" spans="1:18" x14ac:dyDescent="0.5">
      <c r="A22" s="37"/>
      <c r="B22" s="50" t="s">
        <v>17</v>
      </c>
      <c r="C22" s="39"/>
      <c r="D22" s="40">
        <f>ROUND(C22/12,2)</f>
        <v>0</v>
      </c>
      <c r="E22" s="40">
        <f>D22*1</f>
        <v>0</v>
      </c>
      <c r="F22" s="41"/>
      <c r="G22" s="39"/>
      <c r="H22" s="40">
        <f>ROUND(G22/12,2)</f>
        <v>0</v>
      </c>
      <c r="I22" s="40">
        <f>H22*1</f>
        <v>0</v>
      </c>
      <c r="J22" s="41"/>
      <c r="K22" s="39"/>
      <c r="L22" s="40">
        <f>ROUND(K22/12,2)</f>
        <v>0</v>
      </c>
      <c r="M22" s="40">
        <f>L22*1</f>
        <v>0</v>
      </c>
      <c r="N22" s="41"/>
      <c r="O22" s="42">
        <f t="shared" si="0"/>
        <v>0</v>
      </c>
      <c r="P22" s="47">
        <f>ROUND(O22/24,2)</f>
        <v>0</v>
      </c>
      <c r="Q22" s="44">
        <f>P22*1</f>
        <v>0</v>
      </c>
      <c r="R22" s="45">
        <v>0</v>
      </c>
    </row>
    <row r="23" spans="1:18" x14ac:dyDescent="0.5">
      <c r="A23" s="37"/>
      <c r="B23" s="50" t="s">
        <v>18</v>
      </c>
      <c r="C23" s="39"/>
      <c r="D23" s="40">
        <f>ROUND(C23/12,2)</f>
        <v>0</v>
      </c>
      <c r="E23" s="40">
        <f>D23*1</f>
        <v>0</v>
      </c>
      <c r="F23" s="41"/>
      <c r="G23" s="39"/>
      <c r="H23" s="40">
        <f>ROUND(G23/12,2)</f>
        <v>0</v>
      </c>
      <c r="I23" s="40">
        <f>H23*1</f>
        <v>0</v>
      </c>
      <c r="J23" s="41"/>
      <c r="K23" s="39"/>
      <c r="L23" s="40">
        <f>ROUND(K23/12,2)</f>
        <v>0</v>
      </c>
      <c r="M23" s="40">
        <f>L23*1</f>
        <v>0</v>
      </c>
      <c r="N23" s="41"/>
      <c r="O23" s="42">
        <f t="shared" si="0"/>
        <v>0</v>
      </c>
      <c r="P23" s="47">
        <f>ROUND(O23/24,2)</f>
        <v>0</v>
      </c>
      <c r="Q23" s="44">
        <f>P23*1</f>
        <v>0</v>
      </c>
      <c r="R23" s="45">
        <v>0</v>
      </c>
    </row>
    <row r="24" spans="1:18" x14ac:dyDescent="0.5">
      <c r="A24" s="19" t="s">
        <v>23</v>
      </c>
      <c r="B24" s="20" t="s">
        <v>16</v>
      </c>
      <c r="C24" s="21"/>
      <c r="D24" s="22">
        <f>ROUND(C24/18,2)</f>
        <v>0</v>
      </c>
      <c r="E24" s="22"/>
      <c r="F24" s="23">
        <f>SUM(D24,E25:E26)</f>
        <v>0</v>
      </c>
      <c r="G24" s="21"/>
      <c r="H24" s="22">
        <f>ROUND(G24/18,2)</f>
        <v>0</v>
      </c>
      <c r="I24" s="22"/>
      <c r="J24" s="23">
        <f>SUM(H24,I25:I26)</f>
        <v>0</v>
      </c>
      <c r="K24" s="21"/>
      <c r="L24" s="22">
        <f>ROUND(K24/18,2)</f>
        <v>0</v>
      </c>
      <c r="M24" s="22"/>
      <c r="N24" s="23">
        <f>SUM(L24,M25:M26)</f>
        <v>0</v>
      </c>
      <c r="O24" s="24">
        <f t="shared" si="0"/>
        <v>0</v>
      </c>
      <c r="P24" s="25">
        <f>ROUND(O24/36,2)</f>
        <v>0</v>
      </c>
      <c r="Q24" s="26"/>
      <c r="R24" s="27">
        <f>SUM(P24,Q25:Q26)</f>
        <v>0</v>
      </c>
    </row>
    <row r="25" spans="1:18" x14ac:dyDescent="0.5">
      <c r="A25" s="51"/>
      <c r="B25" s="20" t="s">
        <v>17</v>
      </c>
      <c r="C25" s="21"/>
      <c r="D25" s="22">
        <f>ROUND(C25/12,2)</f>
        <v>0</v>
      </c>
      <c r="E25" s="40">
        <f>D25*1</f>
        <v>0</v>
      </c>
      <c r="F25" s="23"/>
      <c r="G25" s="21"/>
      <c r="H25" s="22">
        <f>ROUND(G25/12,2)</f>
        <v>0</v>
      </c>
      <c r="I25" s="40">
        <f>H25*1</f>
        <v>0</v>
      </c>
      <c r="J25" s="23"/>
      <c r="K25" s="21"/>
      <c r="L25" s="22">
        <f>ROUND(K25/12,2)</f>
        <v>0</v>
      </c>
      <c r="M25" s="40">
        <f>L25*1</f>
        <v>0</v>
      </c>
      <c r="N25" s="23"/>
      <c r="O25" s="24">
        <f t="shared" si="0"/>
        <v>0</v>
      </c>
      <c r="P25" s="26">
        <f>ROUND(O25/24,2)</f>
        <v>0</v>
      </c>
      <c r="Q25" s="26">
        <f>P25*1</f>
        <v>0</v>
      </c>
      <c r="R25" s="27">
        <v>0</v>
      </c>
    </row>
    <row r="26" spans="1:18" x14ac:dyDescent="0.5">
      <c r="A26" s="51"/>
      <c r="B26" s="20" t="s">
        <v>18</v>
      </c>
      <c r="C26" s="21"/>
      <c r="D26" s="22">
        <f>ROUND(C26/12,2)</f>
        <v>0</v>
      </c>
      <c r="E26" s="40">
        <f>D26*1</f>
        <v>0</v>
      </c>
      <c r="F26" s="23"/>
      <c r="G26" s="21"/>
      <c r="H26" s="22">
        <f>ROUND(G26/12,2)</f>
        <v>0</v>
      </c>
      <c r="I26" s="40">
        <f>H26*1</f>
        <v>0</v>
      </c>
      <c r="J26" s="23"/>
      <c r="K26" s="21"/>
      <c r="L26" s="22">
        <f>ROUND(K26/12,2)</f>
        <v>0</v>
      </c>
      <c r="M26" s="40">
        <f>L26*1</f>
        <v>0</v>
      </c>
      <c r="N26" s="23"/>
      <c r="O26" s="52">
        <f t="shared" si="0"/>
        <v>0</v>
      </c>
      <c r="P26" s="26">
        <f>ROUND(O26/24,2)</f>
        <v>0</v>
      </c>
      <c r="Q26" s="26">
        <f>P26*1</f>
        <v>0</v>
      </c>
      <c r="R26" s="27">
        <v>0</v>
      </c>
    </row>
    <row r="27" spans="1:18" x14ac:dyDescent="0.5">
      <c r="A27" s="19" t="s">
        <v>24</v>
      </c>
      <c r="B27" s="20" t="s">
        <v>16</v>
      </c>
      <c r="C27" s="21">
        <v>4</v>
      </c>
      <c r="D27" s="22">
        <f>ROUND(C27/18,2)</f>
        <v>0.22</v>
      </c>
      <c r="E27" s="22"/>
      <c r="F27" s="23">
        <f>SUM(D27,E28:E29)</f>
        <v>0.22</v>
      </c>
      <c r="G27" s="21"/>
      <c r="H27" s="22">
        <f>ROUND(G27/18,2)</f>
        <v>0</v>
      </c>
      <c r="I27" s="22"/>
      <c r="J27" s="23">
        <f>SUM(H27,I28:I29)</f>
        <v>0</v>
      </c>
      <c r="K27" s="21"/>
      <c r="L27" s="22">
        <f>ROUND(K27/18,2)</f>
        <v>0</v>
      </c>
      <c r="M27" s="22"/>
      <c r="N27" s="23">
        <f>SUM(L27,M28:M29)</f>
        <v>0</v>
      </c>
      <c r="O27" s="24">
        <f t="shared" si="0"/>
        <v>4</v>
      </c>
      <c r="P27" s="25">
        <f>ROUND(O27/36,2)</f>
        <v>0.11</v>
      </c>
      <c r="Q27" s="26"/>
      <c r="R27" s="27">
        <f>SUM(P27,Q28:Q29)</f>
        <v>0.11</v>
      </c>
    </row>
    <row r="28" spans="1:18" x14ac:dyDescent="0.5">
      <c r="A28" s="51"/>
      <c r="B28" s="20" t="s">
        <v>17</v>
      </c>
      <c r="C28" s="21"/>
      <c r="D28" s="22">
        <f>ROUND(C28/12,2)</f>
        <v>0</v>
      </c>
      <c r="E28" s="40">
        <f>D28*1</f>
        <v>0</v>
      </c>
      <c r="F28" s="23"/>
      <c r="G28" s="21"/>
      <c r="H28" s="22">
        <f>ROUND(G28/12,2)</f>
        <v>0</v>
      </c>
      <c r="I28" s="40">
        <f>H28*1</f>
        <v>0</v>
      </c>
      <c r="J28" s="23"/>
      <c r="K28" s="21"/>
      <c r="L28" s="22">
        <f>ROUND(K28/12,2)</f>
        <v>0</v>
      </c>
      <c r="M28" s="40">
        <f>L28*1</f>
        <v>0</v>
      </c>
      <c r="N28" s="23"/>
      <c r="O28" s="24">
        <f t="shared" si="0"/>
        <v>0</v>
      </c>
      <c r="P28" s="26">
        <f>ROUND(O28/24,2)</f>
        <v>0</v>
      </c>
      <c r="Q28" s="26">
        <f>P28*1</f>
        <v>0</v>
      </c>
      <c r="R28" s="27">
        <v>0</v>
      </c>
    </row>
    <row r="29" spans="1:18" x14ac:dyDescent="0.5">
      <c r="A29" s="51"/>
      <c r="B29" s="20" t="s">
        <v>18</v>
      </c>
      <c r="C29" s="21"/>
      <c r="D29" s="22">
        <f>ROUND(C29/12,2)</f>
        <v>0</v>
      </c>
      <c r="E29" s="40">
        <f>D29*1</f>
        <v>0</v>
      </c>
      <c r="F29" s="23"/>
      <c r="G29" s="21"/>
      <c r="H29" s="22">
        <f>ROUND(G29/12,2)</f>
        <v>0</v>
      </c>
      <c r="I29" s="40">
        <f>H29*1</f>
        <v>0</v>
      </c>
      <c r="J29" s="23"/>
      <c r="K29" s="21"/>
      <c r="L29" s="22">
        <f>ROUND(K29/12,2)</f>
        <v>0</v>
      </c>
      <c r="M29" s="40">
        <f>L29*1</f>
        <v>0</v>
      </c>
      <c r="N29" s="23"/>
      <c r="O29" s="52">
        <f t="shared" si="0"/>
        <v>0</v>
      </c>
      <c r="P29" s="26">
        <f>ROUND(O29/24,2)</f>
        <v>0</v>
      </c>
      <c r="Q29" s="26">
        <f>P29*1</f>
        <v>0</v>
      </c>
      <c r="R29" s="27">
        <v>0</v>
      </c>
    </row>
    <row r="30" spans="1:18" x14ac:dyDescent="0.5">
      <c r="A30" s="19" t="s">
        <v>25</v>
      </c>
      <c r="B30" s="20" t="s">
        <v>16</v>
      </c>
      <c r="C30" s="21">
        <v>2</v>
      </c>
      <c r="D30" s="22">
        <f>ROUND(C30/18,2)</f>
        <v>0.11</v>
      </c>
      <c r="E30" s="22"/>
      <c r="F30" s="23">
        <f>SUM(D30,E31:E32)</f>
        <v>0.11</v>
      </c>
      <c r="G30" s="21"/>
      <c r="H30" s="22">
        <f>ROUND(G30/18,2)</f>
        <v>0</v>
      </c>
      <c r="I30" s="22"/>
      <c r="J30" s="23">
        <f>SUM(H30,I31:I32)</f>
        <v>0</v>
      </c>
      <c r="K30" s="21"/>
      <c r="L30" s="22">
        <f>ROUND(K30/18,2)</f>
        <v>0</v>
      </c>
      <c r="M30" s="22"/>
      <c r="N30" s="23">
        <f>SUM(L30,M31:M32)</f>
        <v>0</v>
      </c>
      <c r="O30" s="24">
        <f t="shared" si="0"/>
        <v>2</v>
      </c>
      <c r="P30" s="25">
        <f>ROUND(O30/36,2)</f>
        <v>0.06</v>
      </c>
      <c r="Q30" s="26"/>
      <c r="R30" s="27">
        <f>SUM(P30,Q31:Q32)</f>
        <v>0.06</v>
      </c>
    </row>
    <row r="31" spans="1:18" x14ac:dyDescent="0.5">
      <c r="A31" s="51"/>
      <c r="B31" s="20" t="s">
        <v>17</v>
      </c>
      <c r="C31" s="21"/>
      <c r="D31" s="22">
        <f>ROUND(C31/12,2)</f>
        <v>0</v>
      </c>
      <c r="E31" s="40">
        <f>D31*1</f>
        <v>0</v>
      </c>
      <c r="F31" s="23"/>
      <c r="G31" s="21"/>
      <c r="H31" s="22">
        <f>ROUND(G31/12,2)</f>
        <v>0</v>
      </c>
      <c r="I31" s="40">
        <f>H31*1</f>
        <v>0</v>
      </c>
      <c r="J31" s="23"/>
      <c r="K31" s="21"/>
      <c r="L31" s="22">
        <f>ROUND(K31/12,2)</f>
        <v>0</v>
      </c>
      <c r="M31" s="40">
        <f>L31*1</f>
        <v>0</v>
      </c>
      <c r="N31" s="23"/>
      <c r="O31" s="24">
        <f t="shared" si="0"/>
        <v>0</v>
      </c>
      <c r="P31" s="26">
        <f>ROUND(O31/24,2)</f>
        <v>0</v>
      </c>
      <c r="Q31" s="26">
        <f>P31*1</f>
        <v>0</v>
      </c>
      <c r="R31" s="27">
        <v>0</v>
      </c>
    </row>
    <row r="32" spans="1:18" x14ac:dyDescent="0.5">
      <c r="A32" s="51"/>
      <c r="B32" s="20" t="s">
        <v>18</v>
      </c>
      <c r="C32" s="21"/>
      <c r="D32" s="22">
        <f>ROUND(C32/12,2)</f>
        <v>0</v>
      </c>
      <c r="E32" s="40">
        <f>D32*1</f>
        <v>0</v>
      </c>
      <c r="F32" s="23"/>
      <c r="G32" s="21"/>
      <c r="H32" s="22">
        <f>ROUND(G32/12,2)</f>
        <v>0</v>
      </c>
      <c r="I32" s="40">
        <f>H32*1</f>
        <v>0</v>
      </c>
      <c r="J32" s="23"/>
      <c r="K32" s="21"/>
      <c r="L32" s="22">
        <f>ROUND(K32/12,2)</f>
        <v>0</v>
      </c>
      <c r="M32" s="40">
        <f>L32*1</f>
        <v>0</v>
      </c>
      <c r="N32" s="23"/>
      <c r="O32" s="52">
        <f t="shared" si="0"/>
        <v>0</v>
      </c>
      <c r="P32" s="26">
        <f>ROUND(O32/24,2)</f>
        <v>0</v>
      </c>
      <c r="Q32" s="26">
        <f>P32*1</f>
        <v>0</v>
      </c>
      <c r="R32" s="27">
        <v>0</v>
      </c>
    </row>
    <row r="33" spans="1:18" x14ac:dyDescent="0.5">
      <c r="A33" s="19" t="s">
        <v>26</v>
      </c>
      <c r="B33" s="20" t="s">
        <v>16</v>
      </c>
      <c r="C33" s="21">
        <v>90</v>
      </c>
      <c r="D33" s="22">
        <f>ROUND(C33/18,2)</f>
        <v>5</v>
      </c>
      <c r="E33" s="22"/>
      <c r="F33" s="23">
        <f>SUM(D33,E34:E35)</f>
        <v>5</v>
      </c>
      <c r="G33" s="21"/>
      <c r="H33" s="22">
        <f>ROUND(G33/18,2)</f>
        <v>0</v>
      </c>
      <c r="I33" s="22"/>
      <c r="J33" s="23">
        <f>SUM(H33,I34:I35)</f>
        <v>0</v>
      </c>
      <c r="K33" s="21"/>
      <c r="L33" s="22">
        <f>ROUND(K33/18,2)</f>
        <v>0</v>
      </c>
      <c r="M33" s="22"/>
      <c r="N33" s="23">
        <f>SUM(L33,M34:M35)</f>
        <v>0</v>
      </c>
      <c r="O33" s="24">
        <f t="shared" si="0"/>
        <v>90</v>
      </c>
      <c r="P33" s="25">
        <f>ROUND(O33/36,2)</f>
        <v>2.5</v>
      </c>
      <c r="Q33" s="26"/>
      <c r="R33" s="27">
        <f>SUM(P33,Q34:Q35)</f>
        <v>2.5</v>
      </c>
    </row>
    <row r="34" spans="1:18" x14ac:dyDescent="0.5">
      <c r="A34" s="51"/>
      <c r="B34" s="20" t="s">
        <v>17</v>
      </c>
      <c r="C34" s="21"/>
      <c r="D34" s="22">
        <f>ROUND(C34/12,2)</f>
        <v>0</v>
      </c>
      <c r="E34" s="40">
        <f>D34*1</f>
        <v>0</v>
      </c>
      <c r="F34" s="23"/>
      <c r="G34" s="21"/>
      <c r="H34" s="22">
        <f>ROUND(G34/12,2)</f>
        <v>0</v>
      </c>
      <c r="I34" s="40">
        <f>H34*1</f>
        <v>0</v>
      </c>
      <c r="J34" s="23"/>
      <c r="K34" s="21"/>
      <c r="L34" s="22">
        <f>ROUND(K34/12,2)</f>
        <v>0</v>
      </c>
      <c r="M34" s="40">
        <f>L34*1</f>
        <v>0</v>
      </c>
      <c r="N34" s="23"/>
      <c r="O34" s="24">
        <f t="shared" si="0"/>
        <v>0</v>
      </c>
      <c r="P34" s="26">
        <f>ROUND(O34/24,2)</f>
        <v>0</v>
      </c>
      <c r="Q34" s="26">
        <f>P34*1</f>
        <v>0</v>
      </c>
      <c r="R34" s="27">
        <v>0</v>
      </c>
    </row>
    <row r="35" spans="1:18" x14ac:dyDescent="0.5">
      <c r="A35" s="51"/>
      <c r="B35" s="20" t="s">
        <v>18</v>
      </c>
      <c r="C35" s="21"/>
      <c r="D35" s="22">
        <f>ROUND(C35/12,2)</f>
        <v>0</v>
      </c>
      <c r="E35" s="40">
        <f>D35*1</f>
        <v>0</v>
      </c>
      <c r="F35" s="23"/>
      <c r="G35" s="21"/>
      <c r="H35" s="22">
        <f>ROUND(G35/12,2)</f>
        <v>0</v>
      </c>
      <c r="I35" s="40">
        <f>H35*1</f>
        <v>0</v>
      </c>
      <c r="J35" s="23"/>
      <c r="K35" s="21"/>
      <c r="L35" s="22">
        <f>ROUND(K35/12,2)</f>
        <v>0</v>
      </c>
      <c r="M35" s="40">
        <f>L35*1</f>
        <v>0</v>
      </c>
      <c r="N35" s="23"/>
      <c r="O35" s="52">
        <f t="shared" si="0"/>
        <v>0</v>
      </c>
      <c r="P35" s="26">
        <f>ROUND(O35/24,2)</f>
        <v>0</v>
      </c>
      <c r="Q35" s="26">
        <f>P35*1</f>
        <v>0</v>
      </c>
      <c r="R35" s="27">
        <v>0</v>
      </c>
    </row>
    <row r="36" spans="1:18" x14ac:dyDescent="0.5">
      <c r="A36" s="19" t="s">
        <v>27</v>
      </c>
      <c r="B36" s="20" t="s">
        <v>16</v>
      </c>
      <c r="C36" s="21">
        <v>2</v>
      </c>
      <c r="D36" s="22">
        <f>ROUND(C36/18,2)</f>
        <v>0.11</v>
      </c>
      <c r="E36" s="22"/>
      <c r="F36" s="23">
        <f>SUM(D36,E37:E38)</f>
        <v>0.11</v>
      </c>
      <c r="G36" s="21"/>
      <c r="H36" s="22">
        <f>ROUND(G36/18,2)</f>
        <v>0</v>
      </c>
      <c r="I36" s="22"/>
      <c r="J36" s="23">
        <f>SUM(H36,I37:I38)</f>
        <v>0</v>
      </c>
      <c r="K36" s="21"/>
      <c r="L36" s="22">
        <f>ROUND(K36/18,2)</f>
        <v>0</v>
      </c>
      <c r="M36" s="22"/>
      <c r="N36" s="23">
        <f>SUM(L36,M37:M38)</f>
        <v>0</v>
      </c>
      <c r="O36" s="24">
        <f t="shared" si="0"/>
        <v>2</v>
      </c>
      <c r="P36" s="25">
        <f>ROUND(O36/36,2)</f>
        <v>0.06</v>
      </c>
      <c r="Q36" s="26"/>
      <c r="R36" s="27">
        <f>SUM(P36,Q37:Q38)</f>
        <v>0.06</v>
      </c>
    </row>
    <row r="37" spans="1:18" x14ac:dyDescent="0.5">
      <c r="A37" s="51"/>
      <c r="B37" s="20" t="s">
        <v>17</v>
      </c>
      <c r="C37" s="21"/>
      <c r="D37" s="22">
        <f>ROUND(C37/12,2)</f>
        <v>0</v>
      </c>
      <c r="E37" s="40">
        <f>D37*1</f>
        <v>0</v>
      </c>
      <c r="F37" s="23"/>
      <c r="G37" s="21"/>
      <c r="H37" s="22">
        <f>ROUND(G37/12,2)</f>
        <v>0</v>
      </c>
      <c r="I37" s="40">
        <f>H37*1</f>
        <v>0</v>
      </c>
      <c r="J37" s="23"/>
      <c r="K37" s="21"/>
      <c r="L37" s="22">
        <f>ROUND(K37/12,2)</f>
        <v>0</v>
      </c>
      <c r="M37" s="40">
        <f>L37*1</f>
        <v>0</v>
      </c>
      <c r="N37" s="23"/>
      <c r="O37" s="24">
        <f t="shared" si="0"/>
        <v>0</v>
      </c>
      <c r="P37" s="26">
        <f>ROUND(O37/24,2)</f>
        <v>0</v>
      </c>
      <c r="Q37" s="26">
        <f>P37*1</f>
        <v>0</v>
      </c>
      <c r="R37" s="27">
        <v>0</v>
      </c>
    </row>
    <row r="38" spans="1:18" x14ac:dyDescent="0.5">
      <c r="A38" s="51"/>
      <c r="B38" s="20" t="s">
        <v>18</v>
      </c>
      <c r="C38" s="21"/>
      <c r="D38" s="22">
        <f>ROUND(C38/12,2)</f>
        <v>0</v>
      </c>
      <c r="E38" s="40">
        <f>D38*1</f>
        <v>0</v>
      </c>
      <c r="F38" s="23"/>
      <c r="G38" s="21"/>
      <c r="H38" s="22">
        <f>ROUND(G38/12,2)</f>
        <v>0</v>
      </c>
      <c r="I38" s="40">
        <f>H38*1</f>
        <v>0</v>
      </c>
      <c r="J38" s="23"/>
      <c r="K38" s="21"/>
      <c r="L38" s="22">
        <f>ROUND(K38/12,2)</f>
        <v>0</v>
      </c>
      <c r="M38" s="40">
        <f>L38*1</f>
        <v>0</v>
      </c>
      <c r="N38" s="23"/>
      <c r="O38" s="52">
        <f t="shared" si="0"/>
        <v>0</v>
      </c>
      <c r="P38" s="26">
        <f>ROUND(O38/24,2)</f>
        <v>0</v>
      </c>
      <c r="Q38" s="26">
        <f>P38*1</f>
        <v>0</v>
      </c>
      <c r="R38" s="27">
        <v>0</v>
      </c>
    </row>
    <row r="39" spans="1:18" x14ac:dyDescent="0.5">
      <c r="A39" s="19" t="s">
        <v>28</v>
      </c>
      <c r="B39" s="20" t="s">
        <v>16</v>
      </c>
      <c r="C39" s="21">
        <v>8</v>
      </c>
      <c r="D39" s="22">
        <f>ROUND(C39/18,2)</f>
        <v>0.44</v>
      </c>
      <c r="E39" s="22"/>
      <c r="F39" s="23">
        <f>SUM(D39,E40:E41)</f>
        <v>0.44</v>
      </c>
      <c r="G39" s="21"/>
      <c r="H39" s="22">
        <f>ROUND(G39/18,2)</f>
        <v>0</v>
      </c>
      <c r="I39" s="22"/>
      <c r="J39" s="23">
        <f>SUM(H39,I40:I41)</f>
        <v>0</v>
      </c>
      <c r="K39" s="21"/>
      <c r="L39" s="22">
        <f>ROUND(K39/18,2)</f>
        <v>0</v>
      </c>
      <c r="M39" s="22"/>
      <c r="N39" s="23">
        <f>SUM(L39,M40:M41)</f>
        <v>0</v>
      </c>
      <c r="O39" s="24">
        <f t="shared" si="0"/>
        <v>8</v>
      </c>
      <c r="P39" s="25">
        <f>ROUND(O39/36,2)</f>
        <v>0.22</v>
      </c>
      <c r="Q39" s="26"/>
      <c r="R39" s="27">
        <f>SUM(P39,Q40:Q41)</f>
        <v>0.22</v>
      </c>
    </row>
    <row r="40" spans="1:18" x14ac:dyDescent="0.5">
      <c r="A40" s="51"/>
      <c r="B40" s="20" t="s">
        <v>17</v>
      </c>
      <c r="C40" s="21"/>
      <c r="D40" s="22">
        <f>ROUND(C40/12,2)</f>
        <v>0</v>
      </c>
      <c r="E40" s="40">
        <f>D40*1</f>
        <v>0</v>
      </c>
      <c r="F40" s="23"/>
      <c r="G40" s="21"/>
      <c r="H40" s="22">
        <f>ROUND(G40/12,2)</f>
        <v>0</v>
      </c>
      <c r="I40" s="40">
        <f>H40*1</f>
        <v>0</v>
      </c>
      <c r="J40" s="23"/>
      <c r="K40" s="21"/>
      <c r="L40" s="22">
        <f>ROUND(K40/12,2)</f>
        <v>0</v>
      </c>
      <c r="M40" s="40">
        <f>L40*1</f>
        <v>0</v>
      </c>
      <c r="N40" s="23"/>
      <c r="O40" s="24">
        <f t="shared" si="0"/>
        <v>0</v>
      </c>
      <c r="P40" s="26">
        <f>ROUND(O40/24,2)</f>
        <v>0</v>
      </c>
      <c r="Q40" s="26">
        <f>P40*1</f>
        <v>0</v>
      </c>
      <c r="R40" s="27">
        <v>0</v>
      </c>
    </row>
    <row r="41" spans="1:18" x14ac:dyDescent="0.5">
      <c r="A41" s="51"/>
      <c r="B41" s="20" t="s">
        <v>18</v>
      </c>
      <c r="C41" s="21"/>
      <c r="D41" s="22">
        <f>ROUND(C41/12,2)</f>
        <v>0</v>
      </c>
      <c r="E41" s="40">
        <f>D41*1</f>
        <v>0</v>
      </c>
      <c r="F41" s="23"/>
      <c r="G41" s="21"/>
      <c r="H41" s="22">
        <f>ROUND(G41/12,2)</f>
        <v>0</v>
      </c>
      <c r="I41" s="40">
        <f>H41*1</f>
        <v>0</v>
      </c>
      <c r="J41" s="23"/>
      <c r="K41" s="21"/>
      <c r="L41" s="22">
        <f>ROUND(K41/12,2)</f>
        <v>0</v>
      </c>
      <c r="M41" s="40">
        <f>L41*1</f>
        <v>0</v>
      </c>
      <c r="N41" s="23"/>
      <c r="O41" s="52">
        <f t="shared" si="0"/>
        <v>0</v>
      </c>
      <c r="P41" s="26">
        <f>ROUND(O41/24,2)</f>
        <v>0</v>
      </c>
      <c r="Q41" s="26">
        <f>P41*1</f>
        <v>0</v>
      </c>
      <c r="R41" s="27">
        <v>0</v>
      </c>
    </row>
    <row r="42" spans="1:18" x14ac:dyDescent="0.5">
      <c r="A42" s="19" t="s">
        <v>29</v>
      </c>
      <c r="B42" s="20" t="s">
        <v>16</v>
      </c>
      <c r="C42" s="21"/>
      <c r="D42" s="22">
        <f>ROUND(C42/18,2)</f>
        <v>0</v>
      </c>
      <c r="E42" s="22"/>
      <c r="F42" s="23">
        <f>SUM(D42,E43:E44)</f>
        <v>0</v>
      </c>
      <c r="G42" s="21">
        <v>192</v>
      </c>
      <c r="H42" s="22">
        <f>ROUND(G42/18,2)</f>
        <v>10.67</v>
      </c>
      <c r="I42" s="22"/>
      <c r="J42" s="23">
        <f>SUM(H42,I43:I44)</f>
        <v>10.67</v>
      </c>
      <c r="K42" s="21"/>
      <c r="L42" s="22">
        <f>ROUND(K42/18,2)</f>
        <v>0</v>
      </c>
      <c r="M42" s="22"/>
      <c r="N42" s="23">
        <f>SUM(L42,M43:M44)</f>
        <v>0</v>
      </c>
      <c r="O42" s="24">
        <f t="shared" si="0"/>
        <v>192</v>
      </c>
      <c r="P42" s="25">
        <f>ROUND(O42/36,2)</f>
        <v>5.33</v>
      </c>
      <c r="Q42" s="26"/>
      <c r="R42" s="27">
        <f>SUM(P42,Q43:Q44)</f>
        <v>5.33</v>
      </c>
    </row>
    <row r="43" spans="1:18" x14ac:dyDescent="0.5">
      <c r="A43" s="51"/>
      <c r="B43" s="20" t="s">
        <v>17</v>
      </c>
      <c r="C43" s="21"/>
      <c r="D43" s="22">
        <f>ROUND(C43/12,2)</f>
        <v>0</v>
      </c>
      <c r="E43" s="40">
        <f>D43*1</f>
        <v>0</v>
      </c>
      <c r="F43" s="23"/>
      <c r="G43" s="21"/>
      <c r="H43" s="22">
        <f>ROUND(G43/12,2)</f>
        <v>0</v>
      </c>
      <c r="I43" s="40">
        <f>H43*1</f>
        <v>0</v>
      </c>
      <c r="J43" s="23"/>
      <c r="K43" s="21"/>
      <c r="L43" s="22">
        <f>ROUND(K43/12,2)</f>
        <v>0</v>
      </c>
      <c r="M43" s="40">
        <f>L43*1</f>
        <v>0</v>
      </c>
      <c r="N43" s="23"/>
      <c r="O43" s="24">
        <f t="shared" si="0"/>
        <v>0</v>
      </c>
      <c r="P43" s="26">
        <f>ROUND(O43/24,2)</f>
        <v>0</v>
      </c>
      <c r="Q43" s="26">
        <f>P43*1</f>
        <v>0</v>
      </c>
      <c r="R43" s="27">
        <v>0</v>
      </c>
    </row>
    <row r="44" spans="1:18" x14ac:dyDescent="0.5">
      <c r="A44" s="51"/>
      <c r="B44" s="20" t="s">
        <v>18</v>
      </c>
      <c r="C44" s="21"/>
      <c r="D44" s="22">
        <f>ROUND(C44/12,2)</f>
        <v>0</v>
      </c>
      <c r="E44" s="40">
        <f>D44*1</f>
        <v>0</v>
      </c>
      <c r="F44" s="23"/>
      <c r="G44" s="21"/>
      <c r="H44" s="22">
        <f>ROUND(G44/12,2)</f>
        <v>0</v>
      </c>
      <c r="I44" s="40">
        <f>H44*1</f>
        <v>0</v>
      </c>
      <c r="J44" s="23"/>
      <c r="K44" s="21"/>
      <c r="L44" s="22">
        <f>ROUND(K44/12,2)</f>
        <v>0</v>
      </c>
      <c r="M44" s="40">
        <f>L44*1</f>
        <v>0</v>
      </c>
      <c r="N44" s="23"/>
      <c r="O44" s="52">
        <f t="shared" si="0"/>
        <v>0</v>
      </c>
      <c r="P44" s="26">
        <f>ROUND(O44/24,2)</f>
        <v>0</v>
      </c>
      <c r="Q44" s="26">
        <f>P44*1</f>
        <v>0</v>
      </c>
      <c r="R44" s="27">
        <v>0</v>
      </c>
    </row>
    <row r="45" spans="1:18" x14ac:dyDescent="0.5">
      <c r="A45" s="19" t="s">
        <v>30</v>
      </c>
      <c r="B45" s="20" t="s">
        <v>16</v>
      </c>
      <c r="C45" s="21">
        <v>66</v>
      </c>
      <c r="D45" s="22">
        <f>ROUND(C45/18,2)</f>
        <v>3.67</v>
      </c>
      <c r="E45" s="22"/>
      <c r="F45" s="23">
        <f>SUM(D45,E46:E47)</f>
        <v>3.67</v>
      </c>
      <c r="G45" s="21"/>
      <c r="H45" s="22">
        <f>ROUND(G45/18,2)</f>
        <v>0</v>
      </c>
      <c r="I45" s="22"/>
      <c r="J45" s="23">
        <f>SUM(H45,I46:I47)</f>
        <v>0</v>
      </c>
      <c r="K45" s="21"/>
      <c r="L45" s="22">
        <f>ROUND(K45/18,2)</f>
        <v>0</v>
      </c>
      <c r="M45" s="22"/>
      <c r="N45" s="23">
        <f>SUM(L45,M46:M47)</f>
        <v>0</v>
      </c>
      <c r="O45" s="24">
        <f t="shared" si="0"/>
        <v>66</v>
      </c>
      <c r="P45" s="25">
        <f>ROUND(O45/36,2)</f>
        <v>1.83</v>
      </c>
      <c r="Q45" s="26"/>
      <c r="R45" s="27">
        <f>SUM(P45,Q46:Q47)</f>
        <v>1.83</v>
      </c>
    </row>
    <row r="46" spans="1:18" x14ac:dyDescent="0.5">
      <c r="A46" s="51"/>
      <c r="B46" s="20" t="s">
        <v>17</v>
      </c>
      <c r="C46" s="21"/>
      <c r="D46" s="22">
        <f>ROUND(C46/12,2)</f>
        <v>0</v>
      </c>
      <c r="E46" s="40">
        <f>D46*1</f>
        <v>0</v>
      </c>
      <c r="F46" s="23"/>
      <c r="G46" s="21"/>
      <c r="H46" s="22">
        <f>ROUND(G46/12,2)</f>
        <v>0</v>
      </c>
      <c r="I46" s="40">
        <f>H46*1</f>
        <v>0</v>
      </c>
      <c r="J46" s="23"/>
      <c r="K46" s="21"/>
      <c r="L46" s="22">
        <f>ROUND(K46/12,2)</f>
        <v>0</v>
      </c>
      <c r="M46" s="40">
        <f>L46*1</f>
        <v>0</v>
      </c>
      <c r="N46" s="23"/>
      <c r="O46" s="24">
        <f t="shared" si="0"/>
        <v>0</v>
      </c>
      <c r="P46" s="26">
        <f>ROUND(O46/24,2)</f>
        <v>0</v>
      </c>
      <c r="Q46" s="26">
        <f>P46*1</f>
        <v>0</v>
      </c>
      <c r="R46" s="27">
        <v>0</v>
      </c>
    </row>
    <row r="47" spans="1:18" x14ac:dyDescent="0.5">
      <c r="A47" s="51"/>
      <c r="B47" s="20" t="s">
        <v>18</v>
      </c>
      <c r="C47" s="21"/>
      <c r="D47" s="22">
        <f>ROUND(C47/12,2)</f>
        <v>0</v>
      </c>
      <c r="E47" s="40">
        <f>D47*1</f>
        <v>0</v>
      </c>
      <c r="F47" s="23"/>
      <c r="G47" s="21"/>
      <c r="H47" s="22">
        <f>ROUND(G47/12,2)</f>
        <v>0</v>
      </c>
      <c r="I47" s="40">
        <f>H47*1</f>
        <v>0</v>
      </c>
      <c r="J47" s="23"/>
      <c r="K47" s="21"/>
      <c r="L47" s="22">
        <f>ROUND(K47/12,2)</f>
        <v>0</v>
      </c>
      <c r="M47" s="40">
        <f>L47*1</f>
        <v>0</v>
      </c>
      <c r="N47" s="23"/>
      <c r="O47" s="52">
        <f t="shared" si="0"/>
        <v>0</v>
      </c>
      <c r="P47" s="26">
        <f>ROUND(O47/24,2)</f>
        <v>0</v>
      </c>
      <c r="Q47" s="26">
        <f>P47*1</f>
        <v>0</v>
      </c>
      <c r="R47" s="27">
        <v>0</v>
      </c>
    </row>
    <row r="48" spans="1:18" x14ac:dyDescent="0.5">
      <c r="A48" s="53" t="s">
        <v>31</v>
      </c>
      <c r="B48" s="54" t="s">
        <v>16</v>
      </c>
      <c r="C48" s="55">
        <f>SUM(C21,C24,C27,C30,C33,C36,C39,C42,C45)</f>
        <v>6857</v>
      </c>
      <c r="D48" s="56">
        <f>ROUND(C48/18,2)</f>
        <v>380.94</v>
      </c>
      <c r="E48" s="56"/>
      <c r="F48" s="57">
        <f>SUM(D48,E49:E50)</f>
        <v>380.94</v>
      </c>
      <c r="G48" s="55">
        <f>SUM(G21,G24,G27,G30,G33,G36,G39,G42,G45)</f>
        <v>1070</v>
      </c>
      <c r="H48" s="56">
        <f>ROUND(G48/18,2)</f>
        <v>59.44</v>
      </c>
      <c r="I48" s="56"/>
      <c r="J48" s="57">
        <f>SUM(H48,I49:I50)</f>
        <v>59.44</v>
      </c>
      <c r="K48" s="55">
        <f>SUM(K21,K24,K27,K30,K33,K36,K39,K42,K45)</f>
        <v>282</v>
      </c>
      <c r="L48" s="56">
        <f>ROUND(K48/18,2)</f>
        <v>15.67</v>
      </c>
      <c r="M48" s="56"/>
      <c r="N48" s="57">
        <f>SUM(L48,M49:M50)</f>
        <v>15.67</v>
      </c>
      <c r="O48" s="58">
        <f t="shared" si="0"/>
        <v>8209</v>
      </c>
      <c r="P48" s="59">
        <f>ROUND(O48/36,2)</f>
        <v>228.03</v>
      </c>
      <c r="Q48" s="60"/>
      <c r="R48" s="27">
        <f>SUM(P48,Q49:Q50)</f>
        <v>228.03</v>
      </c>
    </row>
    <row r="49" spans="1:18" x14ac:dyDescent="0.5">
      <c r="A49" s="19"/>
      <c r="B49" s="54" t="s">
        <v>17</v>
      </c>
      <c r="C49" s="55">
        <f>SUM(C22,C25,C28,C31,C34,C37,C40,C43,C46)</f>
        <v>0</v>
      </c>
      <c r="D49" s="56">
        <f>ROUND(C49/12,2)</f>
        <v>0</v>
      </c>
      <c r="E49" s="56">
        <f>D49*1</f>
        <v>0</v>
      </c>
      <c r="F49" s="57"/>
      <c r="G49" s="55">
        <f>SUM(G22,G25,G28,G31,G34,G37,G40,G43,G46)</f>
        <v>0</v>
      </c>
      <c r="H49" s="56">
        <f>ROUND(G49/12,2)</f>
        <v>0</v>
      </c>
      <c r="I49" s="56">
        <f>H49*1</f>
        <v>0</v>
      </c>
      <c r="J49" s="57"/>
      <c r="K49" s="55">
        <f>SUM(K22,K25,K28,K31,K34,K37,K40,K43,K46)</f>
        <v>0</v>
      </c>
      <c r="L49" s="56">
        <f>ROUND(K49/12,2)</f>
        <v>0</v>
      </c>
      <c r="M49" s="56">
        <f>L49*1</f>
        <v>0</v>
      </c>
      <c r="N49" s="57"/>
      <c r="O49" s="58">
        <f t="shared" si="0"/>
        <v>0</v>
      </c>
      <c r="P49" s="59">
        <f>ROUND(O49/24,2)</f>
        <v>0</v>
      </c>
      <c r="Q49" s="60">
        <f>P49*1</f>
        <v>0</v>
      </c>
      <c r="R49" s="27">
        <v>0</v>
      </c>
    </row>
    <row r="50" spans="1:18" ht="22.5" thickBot="1" x14ac:dyDescent="0.55000000000000004">
      <c r="A50" s="28"/>
      <c r="B50" s="61" t="s">
        <v>18</v>
      </c>
      <c r="C50" s="62">
        <f>SUM(C23,C26,C29,C32,C35,C38,C41,C44,C47)</f>
        <v>0</v>
      </c>
      <c r="D50" s="63">
        <f>ROUND(C50/12,2)</f>
        <v>0</v>
      </c>
      <c r="E50" s="63">
        <f>D50*1</f>
        <v>0</v>
      </c>
      <c r="F50" s="64"/>
      <c r="G50" s="62">
        <f>SUM(G23,G26,G29,G32,G35,G38,G41,G44,G47)</f>
        <v>0</v>
      </c>
      <c r="H50" s="63">
        <f>ROUND(G50/12,2)</f>
        <v>0</v>
      </c>
      <c r="I50" s="63">
        <f>H50*1</f>
        <v>0</v>
      </c>
      <c r="J50" s="64"/>
      <c r="K50" s="62">
        <f>SUM(K23,K26,K29,K32,K35,K38,K41,K44,K47)</f>
        <v>0</v>
      </c>
      <c r="L50" s="63">
        <f>ROUND(K50/12,2)</f>
        <v>0</v>
      </c>
      <c r="M50" s="63">
        <f>L50*1</f>
        <v>0</v>
      </c>
      <c r="N50" s="64"/>
      <c r="O50" s="65">
        <f t="shared" si="0"/>
        <v>0</v>
      </c>
      <c r="P50" s="66">
        <f>ROUND(O50/24,2)</f>
        <v>0</v>
      </c>
      <c r="Q50" s="67">
        <f>P50*1</f>
        <v>0</v>
      </c>
      <c r="R50" s="36">
        <v>0</v>
      </c>
    </row>
    <row r="51" spans="1:18" x14ac:dyDescent="0.5">
      <c r="A51" s="37" t="s">
        <v>32</v>
      </c>
      <c r="B51" s="48"/>
      <c r="C51" s="39"/>
      <c r="D51" s="40"/>
      <c r="E51" s="40"/>
      <c r="F51" s="41"/>
      <c r="G51" s="39"/>
      <c r="H51" s="40"/>
      <c r="I51" s="40"/>
      <c r="J51" s="41"/>
      <c r="K51" s="39"/>
      <c r="L51" s="40"/>
      <c r="M51" s="40"/>
      <c r="N51" s="41"/>
      <c r="O51" s="42"/>
      <c r="P51" s="47"/>
      <c r="Q51" s="44"/>
      <c r="R51" s="45"/>
    </row>
    <row r="52" spans="1:18" x14ac:dyDescent="0.5">
      <c r="A52" s="19" t="s">
        <v>15</v>
      </c>
      <c r="B52" s="20" t="s">
        <v>16</v>
      </c>
      <c r="C52" s="21">
        <f>7371+423</f>
        <v>7794</v>
      </c>
      <c r="D52" s="22">
        <f>ROUND(C52/18,2)</f>
        <v>433</v>
      </c>
      <c r="E52" s="22"/>
      <c r="F52" s="23">
        <f>SUM(D52,E53:E54)</f>
        <v>487</v>
      </c>
      <c r="G52" s="21">
        <v>7515</v>
      </c>
      <c r="H52" s="22">
        <f>ROUND(G52/18,2)</f>
        <v>417.5</v>
      </c>
      <c r="I52" s="22"/>
      <c r="J52" s="23">
        <f>SUM(H52,I53:I54)</f>
        <v>456.34</v>
      </c>
      <c r="K52" s="21"/>
      <c r="L52" s="22">
        <f>ROUND(K52/18,2)</f>
        <v>0</v>
      </c>
      <c r="M52" s="22"/>
      <c r="N52" s="23">
        <f>SUM(L52,M53:M54)</f>
        <v>0</v>
      </c>
      <c r="O52" s="24">
        <f>SUM(K52,C52,G52)</f>
        <v>15309</v>
      </c>
      <c r="P52" s="25">
        <f>ROUND(O52/36,2)</f>
        <v>425.25</v>
      </c>
      <c r="Q52" s="26" t="s">
        <v>33</v>
      </c>
      <c r="R52" s="27">
        <f>SUM(P52,Q53:Q54)</f>
        <v>471.67</v>
      </c>
    </row>
    <row r="53" spans="1:18" x14ac:dyDescent="0.5">
      <c r="A53" s="68"/>
      <c r="B53" s="20" t="s">
        <v>17</v>
      </c>
      <c r="C53" s="21">
        <v>228</v>
      </c>
      <c r="D53" s="22">
        <f>ROUND(C53/12,2)</f>
        <v>19</v>
      </c>
      <c r="E53" s="22">
        <f>D53*2</f>
        <v>38</v>
      </c>
      <c r="F53" s="23"/>
      <c r="G53" s="21">
        <v>126</v>
      </c>
      <c r="H53" s="22">
        <f>ROUND(G53/12,2)</f>
        <v>10.5</v>
      </c>
      <c r="I53" s="22">
        <f>H53*2</f>
        <v>21</v>
      </c>
      <c r="J53" s="23"/>
      <c r="K53" s="21"/>
      <c r="L53" s="22">
        <f>ROUND(K53/12,2)</f>
        <v>0</v>
      </c>
      <c r="M53" s="22">
        <f>L53*2</f>
        <v>0</v>
      </c>
      <c r="N53" s="23"/>
      <c r="O53" s="24">
        <f>SUM(K53,C53,G53)</f>
        <v>354</v>
      </c>
      <c r="P53" s="25">
        <f>ROUND(O53/24,2)</f>
        <v>14.75</v>
      </c>
      <c r="Q53" s="26">
        <f>P53*2</f>
        <v>29.5</v>
      </c>
      <c r="R53" s="27">
        <v>0</v>
      </c>
    </row>
    <row r="54" spans="1:18" ht="22.5" thickBot="1" x14ac:dyDescent="0.55000000000000004">
      <c r="A54" s="69"/>
      <c r="B54" s="29" t="s">
        <v>18</v>
      </c>
      <c r="C54" s="30">
        <v>96</v>
      </c>
      <c r="D54" s="31">
        <f>ROUND(C54/12,2)</f>
        <v>8</v>
      </c>
      <c r="E54" s="31">
        <f>D54*2</f>
        <v>16</v>
      </c>
      <c r="F54" s="32"/>
      <c r="G54" s="30">
        <v>107</v>
      </c>
      <c r="H54" s="31">
        <f>ROUND(G54/12,2)</f>
        <v>8.92</v>
      </c>
      <c r="I54" s="31">
        <f>H54*2</f>
        <v>17.84</v>
      </c>
      <c r="J54" s="32"/>
      <c r="K54" s="30"/>
      <c r="L54" s="31">
        <f>ROUND(K54/12,2)</f>
        <v>0</v>
      </c>
      <c r="M54" s="31">
        <f>L54*2</f>
        <v>0</v>
      </c>
      <c r="N54" s="32"/>
      <c r="O54" s="33">
        <f>SUM(K54,C54,G54)</f>
        <v>203</v>
      </c>
      <c r="P54" s="34">
        <f>ROUND(O54/24,2)</f>
        <v>8.4600000000000009</v>
      </c>
      <c r="Q54" s="35">
        <f>P54*2</f>
        <v>16.920000000000002</v>
      </c>
      <c r="R54" s="36">
        <v>0</v>
      </c>
    </row>
    <row r="55" spans="1:18" x14ac:dyDescent="0.5">
      <c r="A55" s="37" t="s">
        <v>34</v>
      </c>
      <c r="B55" s="48"/>
      <c r="C55" s="39"/>
      <c r="D55" s="40"/>
      <c r="E55" s="40"/>
      <c r="F55" s="41"/>
      <c r="G55" s="39"/>
      <c r="H55" s="40"/>
      <c r="I55" s="40"/>
      <c r="J55" s="41"/>
      <c r="K55" s="39"/>
      <c r="L55" s="40"/>
      <c r="M55" s="40"/>
      <c r="N55" s="41"/>
      <c r="O55" s="42"/>
      <c r="P55" s="47"/>
      <c r="Q55" s="44"/>
      <c r="R55" s="45"/>
    </row>
    <row r="56" spans="1:18" x14ac:dyDescent="0.5">
      <c r="A56" s="19" t="s">
        <v>15</v>
      </c>
      <c r="B56" s="20" t="s">
        <v>16</v>
      </c>
      <c r="C56" s="21">
        <f>7519+668</f>
        <v>8187</v>
      </c>
      <c r="D56" s="22">
        <f>ROUND(C56/18,2)</f>
        <v>454.83</v>
      </c>
      <c r="E56" s="22"/>
      <c r="F56" s="23">
        <f>SUM(D56,E57:E58)</f>
        <v>454.83</v>
      </c>
      <c r="G56" s="21">
        <f>8592+138</f>
        <v>8730</v>
      </c>
      <c r="H56" s="22">
        <f>ROUND(G56/18,2)</f>
        <v>485</v>
      </c>
      <c r="I56" s="22"/>
      <c r="J56" s="23">
        <f>SUM(H56,I57:I58)</f>
        <v>485</v>
      </c>
      <c r="K56" s="21">
        <v>2014</v>
      </c>
      <c r="L56" s="22">
        <f>ROUND(K56/18,2)</f>
        <v>111.89</v>
      </c>
      <c r="M56" s="22"/>
      <c r="N56" s="23">
        <f>SUM(L56,M57:M58)</f>
        <v>111.89</v>
      </c>
      <c r="O56" s="24">
        <f>SUM(K56,C56,G56)</f>
        <v>18931</v>
      </c>
      <c r="P56" s="25">
        <f>ROUND(O56/36,2)</f>
        <v>525.86</v>
      </c>
      <c r="Q56" s="26">
        <v>0</v>
      </c>
      <c r="R56" s="27">
        <f>SUM(P56,Q57:Q58)</f>
        <v>525.86</v>
      </c>
    </row>
    <row r="57" spans="1:18" x14ac:dyDescent="0.5">
      <c r="A57" s="51"/>
      <c r="B57" s="20" t="s">
        <v>17</v>
      </c>
      <c r="C57" s="21"/>
      <c r="D57" s="22">
        <f>ROUND(C57/12,2)</f>
        <v>0</v>
      </c>
      <c r="E57" s="22">
        <f>D57*1</f>
        <v>0</v>
      </c>
      <c r="F57" s="23"/>
      <c r="G57" s="21"/>
      <c r="H57" s="22">
        <f>ROUND(G57/12,2)</f>
        <v>0</v>
      </c>
      <c r="I57" s="22">
        <f>H57*1</f>
        <v>0</v>
      </c>
      <c r="J57" s="23"/>
      <c r="K57" s="21"/>
      <c r="L57" s="22">
        <f>ROUND(K57/12,2)</f>
        <v>0</v>
      </c>
      <c r="M57" s="22">
        <f>L57*1</f>
        <v>0</v>
      </c>
      <c r="N57" s="23"/>
      <c r="O57" s="24">
        <f>SUM(K57,C57,G57)</f>
        <v>0</v>
      </c>
      <c r="P57" s="25">
        <f>ROUND(O57/24,2)</f>
        <v>0</v>
      </c>
      <c r="Q57" s="26">
        <f>P57*1</f>
        <v>0</v>
      </c>
      <c r="R57" s="27">
        <v>0</v>
      </c>
    </row>
    <row r="58" spans="1:18" ht="22.5" thickBot="1" x14ac:dyDescent="0.55000000000000004">
      <c r="A58" s="69"/>
      <c r="B58" s="29" t="s">
        <v>18</v>
      </c>
      <c r="C58" s="30"/>
      <c r="D58" s="31">
        <f>ROUND(C58/12,2)</f>
        <v>0</v>
      </c>
      <c r="E58" s="31">
        <f>D58*1</f>
        <v>0</v>
      </c>
      <c r="F58" s="32"/>
      <c r="G58" s="30"/>
      <c r="H58" s="31">
        <f>ROUND(G58/12,2)</f>
        <v>0</v>
      </c>
      <c r="I58" s="31">
        <f>H58*1</f>
        <v>0</v>
      </c>
      <c r="J58" s="32"/>
      <c r="K58" s="30"/>
      <c r="L58" s="31">
        <f>ROUND(K58/12,2)</f>
        <v>0</v>
      </c>
      <c r="M58" s="31">
        <f>L58*1</f>
        <v>0</v>
      </c>
      <c r="N58" s="32"/>
      <c r="O58" s="33">
        <f>SUM(K58,C58,G58)</f>
        <v>0</v>
      </c>
      <c r="P58" s="34">
        <f>ROUND(O58/24,2)</f>
        <v>0</v>
      </c>
      <c r="Q58" s="35">
        <f>P58*1</f>
        <v>0</v>
      </c>
      <c r="R58" s="36">
        <v>0</v>
      </c>
    </row>
    <row r="59" spans="1:18" x14ac:dyDescent="0.5">
      <c r="A59" s="37" t="s">
        <v>35</v>
      </c>
      <c r="B59" s="48"/>
      <c r="C59" s="39"/>
      <c r="D59" s="40"/>
      <c r="E59" s="40"/>
      <c r="F59" s="41"/>
      <c r="G59" s="39"/>
      <c r="H59" s="40"/>
      <c r="I59" s="40"/>
      <c r="J59" s="41"/>
      <c r="K59" s="39"/>
      <c r="L59" s="40"/>
      <c r="M59" s="40"/>
      <c r="N59" s="41"/>
      <c r="O59" s="46"/>
      <c r="P59" s="47"/>
      <c r="Q59" s="44"/>
      <c r="R59" s="45"/>
    </row>
    <row r="60" spans="1:18" x14ac:dyDescent="0.5">
      <c r="A60" s="19" t="s">
        <v>36</v>
      </c>
      <c r="B60" s="20" t="s">
        <v>16</v>
      </c>
      <c r="C60" s="21">
        <v>5569</v>
      </c>
      <c r="D60" s="22">
        <f>ROUND(C60/18,2)</f>
        <v>309.39</v>
      </c>
      <c r="E60" s="22"/>
      <c r="F60" s="23">
        <f>SUM(D60,E61:E62)</f>
        <v>309.39</v>
      </c>
      <c r="G60" s="21">
        <v>3272</v>
      </c>
      <c r="H60" s="22">
        <f>ROUND(G60/18,2)</f>
        <v>181.78</v>
      </c>
      <c r="I60" s="22"/>
      <c r="J60" s="23">
        <f>SUM(H60,I61:I62)</f>
        <v>181.78</v>
      </c>
      <c r="K60" s="21">
        <v>12</v>
      </c>
      <c r="L60" s="22">
        <f>ROUND(K60/18,2)</f>
        <v>0.67</v>
      </c>
      <c r="M60" s="22"/>
      <c r="N60" s="23">
        <f>SUM(L60,M61:M62)</f>
        <v>0.67</v>
      </c>
      <c r="O60" s="24">
        <f t="shared" ref="O60:O95" si="1">SUM(K60,C60,G60)</f>
        <v>8853</v>
      </c>
      <c r="P60" s="25">
        <f>ROUND(O60/36,2)</f>
        <v>245.92</v>
      </c>
      <c r="Q60" s="26" t="s">
        <v>33</v>
      </c>
      <c r="R60" s="27">
        <f>SUM(P60,Q61:Q62)</f>
        <v>245.92</v>
      </c>
    </row>
    <row r="61" spans="1:18" x14ac:dyDescent="0.5">
      <c r="A61" s="51"/>
      <c r="B61" s="20" t="s">
        <v>17</v>
      </c>
      <c r="C61" s="21"/>
      <c r="D61" s="22">
        <f>ROUND(C61/12,2)</f>
        <v>0</v>
      </c>
      <c r="E61" s="22">
        <f>D61*1.8</f>
        <v>0</v>
      </c>
      <c r="F61" s="23"/>
      <c r="G61" s="21"/>
      <c r="H61" s="22">
        <f>ROUND(G61/12,2)</f>
        <v>0</v>
      </c>
      <c r="I61" s="22">
        <f>H61*1.8</f>
        <v>0</v>
      </c>
      <c r="J61" s="23"/>
      <c r="K61" s="21"/>
      <c r="L61" s="22">
        <f>ROUND(K61/12,2)</f>
        <v>0</v>
      </c>
      <c r="M61" s="22">
        <f>L61*1.8</f>
        <v>0</v>
      </c>
      <c r="N61" s="23"/>
      <c r="O61" s="24">
        <f t="shared" si="1"/>
        <v>0</v>
      </c>
      <c r="P61" s="26">
        <f>ROUND(O61/24,2)</f>
        <v>0</v>
      </c>
      <c r="Q61" s="26">
        <f>P61*1.8</f>
        <v>0</v>
      </c>
      <c r="R61" s="27">
        <v>0</v>
      </c>
    </row>
    <row r="62" spans="1:18" x14ac:dyDescent="0.5">
      <c r="A62" s="51"/>
      <c r="B62" s="20" t="s">
        <v>18</v>
      </c>
      <c r="C62" s="21"/>
      <c r="D62" s="22">
        <f>ROUND(C62/12,2)</f>
        <v>0</v>
      </c>
      <c r="E62" s="22">
        <f>D62*1.8</f>
        <v>0</v>
      </c>
      <c r="F62" s="23"/>
      <c r="G62" s="21"/>
      <c r="H62" s="22">
        <f>ROUND(G62/12,2)</f>
        <v>0</v>
      </c>
      <c r="I62" s="22">
        <f>H62*1.8</f>
        <v>0</v>
      </c>
      <c r="J62" s="23"/>
      <c r="K62" s="21"/>
      <c r="L62" s="22">
        <f>ROUND(K62/12,2)</f>
        <v>0</v>
      </c>
      <c r="M62" s="22">
        <f>L62*1.8</f>
        <v>0</v>
      </c>
      <c r="N62" s="23"/>
      <c r="O62" s="52">
        <f t="shared" si="1"/>
        <v>0</v>
      </c>
      <c r="P62" s="26">
        <f>ROUND(O62/24,2)</f>
        <v>0</v>
      </c>
      <c r="Q62" s="26">
        <f>P62*1.8</f>
        <v>0</v>
      </c>
      <c r="R62" s="27">
        <v>0</v>
      </c>
    </row>
    <row r="63" spans="1:18" x14ac:dyDescent="0.5">
      <c r="A63" s="19" t="s">
        <v>37</v>
      </c>
      <c r="B63" s="20" t="s">
        <v>16</v>
      </c>
      <c r="C63" s="21">
        <v>7571</v>
      </c>
      <c r="D63" s="22">
        <f>ROUND(C63/18,2)</f>
        <v>420.61</v>
      </c>
      <c r="E63" s="22"/>
      <c r="F63" s="23">
        <f>SUM(D63,E64:E65)</f>
        <v>420.61</v>
      </c>
      <c r="G63" s="21">
        <v>5731</v>
      </c>
      <c r="H63" s="22">
        <f>ROUND(G63/18,2)</f>
        <v>318.39</v>
      </c>
      <c r="I63" s="22"/>
      <c r="J63" s="23">
        <f>SUM(H63,I64:I65)</f>
        <v>318.39</v>
      </c>
      <c r="K63" s="21">
        <v>11</v>
      </c>
      <c r="L63" s="22">
        <f>ROUND(K63/18,2)</f>
        <v>0.61</v>
      </c>
      <c r="M63" s="22"/>
      <c r="N63" s="23">
        <f>SUM(L63,M64:M65)</f>
        <v>0.61</v>
      </c>
      <c r="O63" s="24">
        <f t="shared" si="1"/>
        <v>13313</v>
      </c>
      <c r="P63" s="25">
        <f>ROUND(O63/36,2)</f>
        <v>369.81</v>
      </c>
      <c r="Q63" s="26" t="s">
        <v>33</v>
      </c>
      <c r="R63" s="27">
        <f>SUM(P63,Q64:Q65)</f>
        <v>369.81</v>
      </c>
    </row>
    <row r="64" spans="1:18" x14ac:dyDescent="0.5">
      <c r="A64" s="51"/>
      <c r="B64" s="20" t="s">
        <v>17</v>
      </c>
      <c r="C64" s="21"/>
      <c r="D64" s="22">
        <f>ROUND(C64/12,2)</f>
        <v>0</v>
      </c>
      <c r="E64" s="22">
        <f>D64*1.8</f>
        <v>0</v>
      </c>
      <c r="F64" s="23"/>
      <c r="G64" s="21"/>
      <c r="H64" s="22">
        <f>ROUND(G64/12,2)</f>
        <v>0</v>
      </c>
      <c r="I64" s="22">
        <f>H64*1.8</f>
        <v>0</v>
      </c>
      <c r="J64" s="23"/>
      <c r="K64" s="21"/>
      <c r="L64" s="22">
        <f>ROUND(K64/12,2)</f>
        <v>0</v>
      </c>
      <c r="M64" s="22">
        <f>L64*1.8</f>
        <v>0</v>
      </c>
      <c r="N64" s="23"/>
      <c r="O64" s="24">
        <f t="shared" si="1"/>
        <v>0</v>
      </c>
      <c r="P64" s="26">
        <f>ROUND(O64/24,2)</f>
        <v>0</v>
      </c>
      <c r="Q64" s="26">
        <f>P64*1.8</f>
        <v>0</v>
      </c>
      <c r="R64" s="27">
        <v>0</v>
      </c>
    </row>
    <row r="65" spans="1:18" x14ac:dyDescent="0.5">
      <c r="A65" s="51"/>
      <c r="B65" s="20" t="s">
        <v>18</v>
      </c>
      <c r="C65" s="21"/>
      <c r="D65" s="22">
        <f>ROUND(C65/12,2)</f>
        <v>0</v>
      </c>
      <c r="E65" s="22">
        <f>D65*1.8</f>
        <v>0</v>
      </c>
      <c r="F65" s="23"/>
      <c r="G65" s="21"/>
      <c r="H65" s="22">
        <f>ROUND(G65/12,2)</f>
        <v>0</v>
      </c>
      <c r="I65" s="22">
        <f>H65*1.8</f>
        <v>0</v>
      </c>
      <c r="J65" s="23"/>
      <c r="K65" s="21"/>
      <c r="L65" s="22">
        <f>ROUND(K65/12,2)</f>
        <v>0</v>
      </c>
      <c r="M65" s="22">
        <f>L65*1.8</f>
        <v>0</v>
      </c>
      <c r="N65" s="23"/>
      <c r="O65" s="52">
        <f t="shared" si="1"/>
        <v>0</v>
      </c>
      <c r="P65" s="26">
        <f>ROUND(O65/24,2)</f>
        <v>0</v>
      </c>
      <c r="Q65" s="26">
        <f>P65*1.8</f>
        <v>0</v>
      </c>
      <c r="R65" s="27">
        <v>0</v>
      </c>
    </row>
    <row r="66" spans="1:18" x14ac:dyDescent="0.5">
      <c r="A66" s="19" t="s">
        <v>38</v>
      </c>
      <c r="B66" s="20" t="s">
        <v>16</v>
      </c>
      <c r="C66" s="21">
        <v>4451</v>
      </c>
      <c r="D66" s="22">
        <f>ROUND(C66/18,2)</f>
        <v>247.28</v>
      </c>
      <c r="E66" s="22"/>
      <c r="F66" s="23">
        <f>SUM(D66,E67:E68)</f>
        <v>247.28</v>
      </c>
      <c r="G66" s="21">
        <v>3971</v>
      </c>
      <c r="H66" s="22">
        <f>ROUND(G66/18,2)</f>
        <v>220.61</v>
      </c>
      <c r="I66" s="22"/>
      <c r="J66" s="23">
        <f>SUM(H66,I67:I68)</f>
        <v>220.61</v>
      </c>
      <c r="K66" s="21">
        <v>135</v>
      </c>
      <c r="L66" s="22">
        <f>ROUND(K66/18,2)</f>
        <v>7.5</v>
      </c>
      <c r="M66" s="22"/>
      <c r="N66" s="23">
        <f>SUM(L66,M67:M68)</f>
        <v>7.5</v>
      </c>
      <c r="O66" s="24">
        <f t="shared" si="1"/>
        <v>8557</v>
      </c>
      <c r="P66" s="25">
        <f>ROUND(O66/36,2)</f>
        <v>237.69</v>
      </c>
      <c r="Q66" s="26" t="s">
        <v>33</v>
      </c>
      <c r="R66" s="27">
        <f>SUM(P66,Q67:Q68)</f>
        <v>237.69</v>
      </c>
    </row>
    <row r="67" spans="1:18" x14ac:dyDescent="0.5">
      <c r="A67" s="51"/>
      <c r="B67" s="20" t="s">
        <v>17</v>
      </c>
      <c r="C67" s="21"/>
      <c r="D67" s="22">
        <f>ROUND(C67/12,2)</f>
        <v>0</v>
      </c>
      <c r="E67" s="22">
        <f>D67*1.8</f>
        <v>0</v>
      </c>
      <c r="F67" s="23"/>
      <c r="G67" s="21"/>
      <c r="H67" s="22">
        <f>ROUND(G67/12,2)</f>
        <v>0</v>
      </c>
      <c r="I67" s="22">
        <f>H67*1.8</f>
        <v>0</v>
      </c>
      <c r="J67" s="23"/>
      <c r="K67" s="21"/>
      <c r="L67" s="22">
        <f>ROUND(K67/12,2)</f>
        <v>0</v>
      </c>
      <c r="M67" s="22">
        <f>L67*1.8</f>
        <v>0</v>
      </c>
      <c r="N67" s="23"/>
      <c r="O67" s="24">
        <f t="shared" si="1"/>
        <v>0</v>
      </c>
      <c r="P67" s="26">
        <f>ROUND(O67/24,2)</f>
        <v>0</v>
      </c>
      <c r="Q67" s="26">
        <f>P67*1.8</f>
        <v>0</v>
      </c>
      <c r="R67" s="27">
        <v>0</v>
      </c>
    </row>
    <row r="68" spans="1:18" x14ac:dyDescent="0.5">
      <c r="A68" s="51"/>
      <c r="B68" s="20" t="s">
        <v>18</v>
      </c>
      <c r="C68" s="21"/>
      <c r="D68" s="22">
        <f>ROUND(C68/12,2)</f>
        <v>0</v>
      </c>
      <c r="E68" s="22">
        <f>D68*1.8</f>
        <v>0</v>
      </c>
      <c r="F68" s="23"/>
      <c r="G68" s="21"/>
      <c r="H68" s="22">
        <f>ROUND(G68/12,2)</f>
        <v>0</v>
      </c>
      <c r="I68" s="22">
        <f>H68*1.8</f>
        <v>0</v>
      </c>
      <c r="J68" s="23"/>
      <c r="K68" s="21"/>
      <c r="L68" s="22">
        <f>ROUND(K68/12,2)</f>
        <v>0</v>
      </c>
      <c r="M68" s="22">
        <f>L68*1.8</f>
        <v>0</v>
      </c>
      <c r="N68" s="23"/>
      <c r="O68" s="52">
        <f t="shared" si="1"/>
        <v>0</v>
      </c>
      <c r="P68" s="26">
        <f>ROUND(O68/24,2)</f>
        <v>0</v>
      </c>
      <c r="Q68" s="26">
        <f>P68*1.8</f>
        <v>0</v>
      </c>
      <c r="R68" s="27">
        <v>0</v>
      </c>
    </row>
    <row r="69" spans="1:18" x14ac:dyDescent="0.5">
      <c r="A69" s="19" t="s">
        <v>39</v>
      </c>
      <c r="B69" s="20" t="s">
        <v>16</v>
      </c>
      <c r="C69" s="21">
        <v>6582</v>
      </c>
      <c r="D69" s="22">
        <f>ROUND(C69/18,2)</f>
        <v>365.67</v>
      </c>
      <c r="E69" s="22"/>
      <c r="F69" s="23">
        <f>SUM(D69,E70:E71)</f>
        <v>367.47</v>
      </c>
      <c r="G69" s="21">
        <v>4377</v>
      </c>
      <c r="H69" s="22">
        <f>ROUND(G69/18,2)</f>
        <v>243.17</v>
      </c>
      <c r="I69" s="22"/>
      <c r="J69" s="23">
        <f>SUM(H69,I70:I71)</f>
        <v>244.97</v>
      </c>
      <c r="K69" s="21">
        <v>84</v>
      </c>
      <c r="L69" s="22">
        <f>ROUND(K69/18,2)</f>
        <v>4.67</v>
      </c>
      <c r="M69" s="22"/>
      <c r="N69" s="23">
        <f>SUM(L69,M70:M71)</f>
        <v>4.67</v>
      </c>
      <c r="O69" s="24">
        <f t="shared" si="1"/>
        <v>11043</v>
      </c>
      <c r="P69" s="25">
        <f>ROUND(O69/36,2)</f>
        <v>306.75</v>
      </c>
      <c r="Q69" s="26" t="s">
        <v>33</v>
      </c>
      <c r="R69" s="27">
        <f>SUM(P69,Q70:Q71)</f>
        <v>308.55</v>
      </c>
    </row>
    <row r="70" spans="1:18" x14ac:dyDescent="0.5">
      <c r="A70" s="51"/>
      <c r="B70" s="20" t="s">
        <v>17</v>
      </c>
      <c r="C70" s="21">
        <v>12</v>
      </c>
      <c r="D70" s="22">
        <f>ROUND(C70/12,2)</f>
        <v>1</v>
      </c>
      <c r="E70" s="22">
        <f>D70*1.8</f>
        <v>1.8</v>
      </c>
      <c r="F70" s="23"/>
      <c r="G70" s="21">
        <v>12</v>
      </c>
      <c r="H70" s="22">
        <f>ROUND(G70/12,2)</f>
        <v>1</v>
      </c>
      <c r="I70" s="22">
        <f>H70*1.8</f>
        <v>1.8</v>
      </c>
      <c r="J70" s="23"/>
      <c r="K70" s="21"/>
      <c r="L70" s="22">
        <f>ROUND(K70/12,2)</f>
        <v>0</v>
      </c>
      <c r="M70" s="22">
        <f>L70*1.8</f>
        <v>0</v>
      </c>
      <c r="N70" s="23"/>
      <c r="O70" s="24">
        <f t="shared" si="1"/>
        <v>24</v>
      </c>
      <c r="P70" s="26">
        <f>ROUND(O70/24,2)</f>
        <v>1</v>
      </c>
      <c r="Q70" s="26">
        <f>P70*1.8</f>
        <v>1.8</v>
      </c>
      <c r="R70" s="27">
        <v>0</v>
      </c>
    </row>
    <row r="71" spans="1:18" x14ac:dyDescent="0.5">
      <c r="A71" s="51"/>
      <c r="B71" s="20" t="s">
        <v>18</v>
      </c>
      <c r="C71" s="21"/>
      <c r="D71" s="22">
        <f>ROUND(C71/12,2)</f>
        <v>0</v>
      </c>
      <c r="E71" s="22">
        <f>D71*1.8</f>
        <v>0</v>
      </c>
      <c r="F71" s="23"/>
      <c r="G71" s="21"/>
      <c r="H71" s="22">
        <f>ROUND(G71/12,2)</f>
        <v>0</v>
      </c>
      <c r="I71" s="22">
        <f>H71*1.8</f>
        <v>0</v>
      </c>
      <c r="J71" s="23"/>
      <c r="K71" s="21"/>
      <c r="L71" s="22">
        <f>ROUND(K71/12,2)</f>
        <v>0</v>
      </c>
      <c r="M71" s="22">
        <f>L71*1.8</f>
        <v>0</v>
      </c>
      <c r="N71" s="23"/>
      <c r="O71" s="52">
        <f t="shared" si="1"/>
        <v>0</v>
      </c>
      <c r="P71" s="26">
        <f>ROUND(O71/24,2)</f>
        <v>0</v>
      </c>
      <c r="Q71" s="26">
        <f>P71*1.8</f>
        <v>0</v>
      </c>
      <c r="R71" s="27">
        <v>0</v>
      </c>
    </row>
    <row r="72" spans="1:18" x14ac:dyDescent="0.5">
      <c r="A72" s="19" t="s">
        <v>40</v>
      </c>
      <c r="B72" s="20" t="s">
        <v>16</v>
      </c>
      <c r="C72" s="21">
        <v>5073</v>
      </c>
      <c r="D72" s="22">
        <f>ROUND(C72/18,2)</f>
        <v>281.83</v>
      </c>
      <c r="E72" s="22"/>
      <c r="F72" s="23">
        <f>SUM(D72,E73:E74)</f>
        <v>281.83</v>
      </c>
      <c r="G72" s="21">
        <v>4343</v>
      </c>
      <c r="H72" s="22">
        <f>ROUND(G72/18,2)</f>
        <v>241.28</v>
      </c>
      <c r="I72" s="22"/>
      <c r="J72" s="23">
        <f>SUM(H72,I73:I74)</f>
        <v>241.28</v>
      </c>
      <c r="K72" s="21"/>
      <c r="L72" s="22">
        <f>ROUND(K72/18,2)</f>
        <v>0</v>
      </c>
      <c r="M72" s="22"/>
      <c r="N72" s="23">
        <f>SUM(L72,M73:M74)</f>
        <v>0</v>
      </c>
      <c r="O72" s="24">
        <f t="shared" si="1"/>
        <v>9416</v>
      </c>
      <c r="P72" s="25">
        <f>ROUND(O72/36,2)</f>
        <v>261.56</v>
      </c>
      <c r="Q72" s="26" t="s">
        <v>33</v>
      </c>
      <c r="R72" s="27">
        <f>SUM(P72,Q73:Q74)</f>
        <v>261.56</v>
      </c>
    </row>
    <row r="73" spans="1:18" x14ac:dyDescent="0.5">
      <c r="A73" s="51"/>
      <c r="B73" s="20" t="s">
        <v>17</v>
      </c>
      <c r="C73" s="21"/>
      <c r="D73" s="22">
        <f>ROUND(C73/12,2)</f>
        <v>0</v>
      </c>
      <c r="E73" s="22">
        <f>D73*1.8</f>
        <v>0</v>
      </c>
      <c r="F73" s="23"/>
      <c r="G73" s="21"/>
      <c r="H73" s="22">
        <f>ROUND(G73/12,2)</f>
        <v>0</v>
      </c>
      <c r="I73" s="22">
        <f>H73*1.8</f>
        <v>0</v>
      </c>
      <c r="J73" s="23"/>
      <c r="K73" s="21"/>
      <c r="L73" s="22">
        <f>ROUND(K73/12,2)</f>
        <v>0</v>
      </c>
      <c r="M73" s="22">
        <f>L73*1.8</f>
        <v>0</v>
      </c>
      <c r="N73" s="23"/>
      <c r="O73" s="24">
        <f t="shared" si="1"/>
        <v>0</v>
      </c>
      <c r="P73" s="26">
        <f>ROUND(O73/24,2)</f>
        <v>0</v>
      </c>
      <c r="Q73" s="26">
        <f>P73*1.8</f>
        <v>0</v>
      </c>
      <c r="R73" s="27">
        <v>0</v>
      </c>
    </row>
    <row r="74" spans="1:18" x14ac:dyDescent="0.5">
      <c r="A74" s="51"/>
      <c r="B74" s="20" t="s">
        <v>18</v>
      </c>
      <c r="C74" s="21"/>
      <c r="D74" s="22">
        <f>ROUND(C74/12,2)</f>
        <v>0</v>
      </c>
      <c r="E74" s="22">
        <f>D74*1.8</f>
        <v>0</v>
      </c>
      <c r="F74" s="23"/>
      <c r="G74" s="21"/>
      <c r="H74" s="22">
        <f>ROUND(G74/12,2)</f>
        <v>0</v>
      </c>
      <c r="I74" s="22">
        <f>H74*1.8</f>
        <v>0</v>
      </c>
      <c r="J74" s="23"/>
      <c r="K74" s="21"/>
      <c r="L74" s="22">
        <f>ROUND(K74/12,2)</f>
        <v>0</v>
      </c>
      <c r="M74" s="22">
        <f>L74*1.8</f>
        <v>0</v>
      </c>
      <c r="N74" s="23"/>
      <c r="O74" s="52">
        <f t="shared" si="1"/>
        <v>0</v>
      </c>
      <c r="P74" s="26">
        <f>ROUND(O74/24,2)</f>
        <v>0</v>
      </c>
      <c r="Q74" s="26">
        <f>P74*1.8</f>
        <v>0</v>
      </c>
      <c r="R74" s="27">
        <v>0</v>
      </c>
    </row>
    <row r="75" spans="1:18" x14ac:dyDescent="0.5">
      <c r="A75" s="19" t="s">
        <v>41</v>
      </c>
      <c r="B75" s="20" t="s">
        <v>16</v>
      </c>
      <c r="C75" s="21">
        <v>9620</v>
      </c>
      <c r="D75" s="22">
        <f>ROUND(C75/18,2)</f>
        <v>534.44000000000005</v>
      </c>
      <c r="E75" s="22"/>
      <c r="F75" s="23">
        <f>SUM(D75,E76:E77)</f>
        <v>534.44000000000005</v>
      </c>
      <c r="G75" s="21">
        <v>7441</v>
      </c>
      <c r="H75" s="22">
        <f>ROUND(G75/18,2)</f>
        <v>413.39</v>
      </c>
      <c r="I75" s="22"/>
      <c r="J75" s="23">
        <f>SUM(H75,I76:I77)</f>
        <v>413.39</v>
      </c>
      <c r="K75" s="21"/>
      <c r="L75" s="22">
        <f>ROUND(K75/18,2)</f>
        <v>0</v>
      </c>
      <c r="M75" s="22"/>
      <c r="N75" s="23">
        <f>SUM(L75,M76:M77)</f>
        <v>0</v>
      </c>
      <c r="O75" s="24">
        <f t="shared" si="1"/>
        <v>17061</v>
      </c>
      <c r="P75" s="25">
        <f>ROUND(O75/36,2)</f>
        <v>473.92</v>
      </c>
      <c r="Q75" s="26" t="s">
        <v>33</v>
      </c>
      <c r="R75" s="27">
        <f>SUM(P75,Q76:Q77)</f>
        <v>473.92</v>
      </c>
    </row>
    <row r="76" spans="1:18" x14ac:dyDescent="0.5">
      <c r="A76" s="51"/>
      <c r="B76" s="20" t="s">
        <v>17</v>
      </c>
      <c r="C76" s="21"/>
      <c r="D76" s="22">
        <f>ROUND(C76/12,2)</f>
        <v>0</v>
      </c>
      <c r="E76" s="22">
        <f>D76*1.8</f>
        <v>0</v>
      </c>
      <c r="F76" s="23"/>
      <c r="G76" s="21"/>
      <c r="H76" s="22">
        <f>ROUND(G76/12,2)</f>
        <v>0</v>
      </c>
      <c r="I76" s="22">
        <f>H76*1.8</f>
        <v>0</v>
      </c>
      <c r="J76" s="23"/>
      <c r="K76" s="21"/>
      <c r="L76" s="22">
        <f>ROUND(K76/12,2)</f>
        <v>0</v>
      </c>
      <c r="M76" s="22">
        <f>L76*1.8</f>
        <v>0</v>
      </c>
      <c r="N76" s="23"/>
      <c r="O76" s="24">
        <f t="shared" si="1"/>
        <v>0</v>
      </c>
      <c r="P76" s="26">
        <f>ROUND(O76/24,2)</f>
        <v>0</v>
      </c>
      <c r="Q76" s="26">
        <f>P76*1.8</f>
        <v>0</v>
      </c>
      <c r="R76" s="27">
        <v>0</v>
      </c>
    </row>
    <row r="77" spans="1:18" x14ac:dyDescent="0.5">
      <c r="A77" s="51"/>
      <c r="B77" s="20" t="s">
        <v>18</v>
      </c>
      <c r="C77" s="21"/>
      <c r="D77" s="22">
        <f>ROUND(C77/12,2)</f>
        <v>0</v>
      </c>
      <c r="E77" s="22">
        <f>D77*1.8</f>
        <v>0</v>
      </c>
      <c r="F77" s="23"/>
      <c r="G77" s="21"/>
      <c r="H77" s="22">
        <f>ROUND(G77/12,2)</f>
        <v>0</v>
      </c>
      <c r="I77" s="22">
        <f>H77*1.8</f>
        <v>0</v>
      </c>
      <c r="J77" s="23"/>
      <c r="K77" s="21"/>
      <c r="L77" s="22">
        <f>ROUND(K77/12,2)</f>
        <v>0</v>
      </c>
      <c r="M77" s="22">
        <f>L77*1.8</f>
        <v>0</v>
      </c>
      <c r="N77" s="23"/>
      <c r="O77" s="52">
        <f t="shared" si="1"/>
        <v>0</v>
      </c>
      <c r="P77" s="26">
        <f>ROUND(O77/24,2)</f>
        <v>0</v>
      </c>
      <c r="Q77" s="26">
        <f>P77*1.8</f>
        <v>0</v>
      </c>
      <c r="R77" s="27">
        <v>0</v>
      </c>
    </row>
    <row r="78" spans="1:18" x14ac:dyDescent="0.5">
      <c r="A78" s="19" t="s">
        <v>42</v>
      </c>
      <c r="B78" s="20" t="s">
        <v>16</v>
      </c>
      <c r="C78" s="21"/>
      <c r="D78" s="22">
        <f>ROUND(C78/18,2)</f>
        <v>0</v>
      </c>
      <c r="E78" s="22"/>
      <c r="F78" s="23">
        <f>SUM(D78,E79:E80)</f>
        <v>9.9</v>
      </c>
      <c r="G78" s="21"/>
      <c r="H78" s="22">
        <f>ROUND(G78/18,2)</f>
        <v>0</v>
      </c>
      <c r="I78" s="22"/>
      <c r="J78" s="23">
        <f>SUM(H78,I79:I80)</f>
        <v>10.8</v>
      </c>
      <c r="K78" s="21"/>
      <c r="L78" s="22">
        <f>ROUND(K78/18,2)</f>
        <v>0</v>
      </c>
      <c r="M78" s="22"/>
      <c r="N78" s="23">
        <f>SUM(L78,M79:M80)</f>
        <v>0</v>
      </c>
      <c r="O78" s="24">
        <f t="shared" si="1"/>
        <v>0</v>
      </c>
      <c r="P78" s="25">
        <f>ROUND(O78/36,2)</f>
        <v>0</v>
      </c>
      <c r="Q78" s="26" t="s">
        <v>33</v>
      </c>
      <c r="R78" s="27">
        <f>SUM(P78,Q79:Q80)</f>
        <v>10.35</v>
      </c>
    </row>
    <row r="79" spans="1:18" x14ac:dyDescent="0.5">
      <c r="A79" s="70"/>
      <c r="B79" s="20" t="s">
        <v>17</v>
      </c>
      <c r="C79" s="21"/>
      <c r="D79" s="22">
        <f>ROUND(C79/12,2)</f>
        <v>0</v>
      </c>
      <c r="E79" s="22">
        <f>D79*1.8</f>
        <v>0</v>
      </c>
      <c r="F79" s="23"/>
      <c r="G79" s="21"/>
      <c r="H79" s="22">
        <f>ROUND(G79/12,2)</f>
        <v>0</v>
      </c>
      <c r="I79" s="22">
        <f>H79*1.8</f>
        <v>0</v>
      </c>
      <c r="J79" s="23"/>
      <c r="K79" s="21"/>
      <c r="L79" s="22">
        <f>ROUND(K79/12,2)</f>
        <v>0</v>
      </c>
      <c r="M79" s="22">
        <f>L79*1.8</f>
        <v>0</v>
      </c>
      <c r="N79" s="23"/>
      <c r="O79" s="24">
        <f t="shared" si="1"/>
        <v>0</v>
      </c>
      <c r="P79" s="26">
        <f>ROUND(O79/24,2)</f>
        <v>0</v>
      </c>
      <c r="Q79" s="26">
        <f>P79*1.8</f>
        <v>0</v>
      </c>
      <c r="R79" s="27">
        <v>0</v>
      </c>
    </row>
    <row r="80" spans="1:18" x14ac:dyDescent="0.5">
      <c r="A80" s="70"/>
      <c r="B80" s="20" t="s">
        <v>18</v>
      </c>
      <c r="C80" s="21">
        <v>66</v>
      </c>
      <c r="D80" s="22">
        <f>ROUND(C80/12,2)</f>
        <v>5.5</v>
      </c>
      <c r="E80" s="22">
        <f>D80*1.8</f>
        <v>9.9</v>
      </c>
      <c r="F80" s="23"/>
      <c r="G80" s="21">
        <v>72</v>
      </c>
      <c r="H80" s="22">
        <f>ROUND(G80/12,2)</f>
        <v>6</v>
      </c>
      <c r="I80" s="22">
        <f>H80*1.8</f>
        <v>10.8</v>
      </c>
      <c r="J80" s="23"/>
      <c r="K80" s="21"/>
      <c r="L80" s="22">
        <f>ROUND(K80/12,2)</f>
        <v>0</v>
      </c>
      <c r="M80" s="22">
        <f>L80*1.8</f>
        <v>0</v>
      </c>
      <c r="N80" s="23"/>
      <c r="O80" s="52">
        <f t="shared" si="1"/>
        <v>138</v>
      </c>
      <c r="P80" s="26">
        <f>ROUND(O80/24,2)</f>
        <v>5.75</v>
      </c>
      <c r="Q80" s="26">
        <f>P80*1.8</f>
        <v>10.35</v>
      </c>
      <c r="R80" s="27">
        <v>0</v>
      </c>
    </row>
    <row r="81" spans="1:18" x14ac:dyDescent="0.5">
      <c r="A81" s="19" t="s">
        <v>43</v>
      </c>
      <c r="B81" s="20" t="s">
        <v>16</v>
      </c>
      <c r="C81" s="21">
        <v>5314</v>
      </c>
      <c r="D81" s="22">
        <f>ROUND(C81/18,2)</f>
        <v>295.22000000000003</v>
      </c>
      <c r="E81" s="22"/>
      <c r="F81" s="23">
        <f>SUM(D81,E82:E83)</f>
        <v>295.22000000000003</v>
      </c>
      <c r="G81" s="21">
        <v>4982</v>
      </c>
      <c r="H81" s="22">
        <f>ROUND(G81/18,2)</f>
        <v>276.77999999999997</v>
      </c>
      <c r="I81" s="22"/>
      <c r="J81" s="23">
        <f>SUM(H81,I82:I83)</f>
        <v>276.77999999999997</v>
      </c>
      <c r="K81" s="21"/>
      <c r="L81" s="22">
        <f>ROUND(K81/18,2)</f>
        <v>0</v>
      </c>
      <c r="M81" s="22"/>
      <c r="N81" s="23">
        <f>SUM(L81,M82:M83)</f>
        <v>0</v>
      </c>
      <c r="O81" s="24">
        <f t="shared" si="1"/>
        <v>10296</v>
      </c>
      <c r="P81" s="25">
        <f>ROUND(O81/36,2)</f>
        <v>286</v>
      </c>
      <c r="Q81" s="26" t="s">
        <v>33</v>
      </c>
      <c r="R81" s="27">
        <f>SUM(P81,Q82:Q83)</f>
        <v>286</v>
      </c>
    </row>
    <row r="82" spans="1:18" x14ac:dyDescent="0.5">
      <c r="A82" s="51"/>
      <c r="B82" s="20" t="s">
        <v>17</v>
      </c>
      <c r="C82" s="21"/>
      <c r="D82" s="22">
        <f>ROUND(C82/12,2)</f>
        <v>0</v>
      </c>
      <c r="E82" s="22">
        <f>D82*1.8</f>
        <v>0</v>
      </c>
      <c r="F82" s="23"/>
      <c r="G82" s="21"/>
      <c r="H82" s="22">
        <f>ROUND(G82/12,2)</f>
        <v>0</v>
      </c>
      <c r="I82" s="22">
        <f>H82*1.8</f>
        <v>0</v>
      </c>
      <c r="J82" s="23"/>
      <c r="K82" s="21"/>
      <c r="L82" s="22">
        <f>ROUND(K82/12,2)</f>
        <v>0</v>
      </c>
      <c r="M82" s="22">
        <f>L82*1.8</f>
        <v>0</v>
      </c>
      <c r="N82" s="23"/>
      <c r="O82" s="24">
        <f t="shared" si="1"/>
        <v>0</v>
      </c>
      <c r="P82" s="26">
        <f>ROUND(O82/24,2)</f>
        <v>0</v>
      </c>
      <c r="Q82" s="26">
        <f>P82*1.8</f>
        <v>0</v>
      </c>
      <c r="R82" s="27">
        <v>0</v>
      </c>
    </row>
    <row r="83" spans="1:18" x14ac:dyDescent="0.5">
      <c r="A83" s="51"/>
      <c r="B83" s="20" t="s">
        <v>18</v>
      </c>
      <c r="C83" s="21"/>
      <c r="D83" s="22">
        <f>ROUND(C83/12,2)</f>
        <v>0</v>
      </c>
      <c r="E83" s="22">
        <f>D83*1.8</f>
        <v>0</v>
      </c>
      <c r="F83" s="23"/>
      <c r="G83" s="21"/>
      <c r="H83" s="22">
        <f>ROUND(G83/12,2)</f>
        <v>0</v>
      </c>
      <c r="I83" s="22">
        <f>H83*1.8</f>
        <v>0</v>
      </c>
      <c r="J83" s="23"/>
      <c r="K83" s="21"/>
      <c r="L83" s="22">
        <f>ROUND(K83/12,2)</f>
        <v>0</v>
      </c>
      <c r="M83" s="22">
        <f>L83*1.8</f>
        <v>0</v>
      </c>
      <c r="N83" s="23"/>
      <c r="O83" s="52">
        <f t="shared" si="1"/>
        <v>0</v>
      </c>
      <c r="P83" s="26">
        <f>ROUND(O83/24,2)</f>
        <v>0</v>
      </c>
      <c r="Q83" s="26">
        <f>P83*1.8</f>
        <v>0</v>
      </c>
      <c r="R83" s="27">
        <v>0</v>
      </c>
    </row>
    <row r="84" spans="1:18" x14ac:dyDescent="0.5">
      <c r="A84" s="19" t="s">
        <v>44</v>
      </c>
      <c r="B84" s="20" t="s">
        <v>16</v>
      </c>
      <c r="C84" s="21">
        <v>2955</v>
      </c>
      <c r="D84" s="22">
        <f>ROUND(C84/18,2)</f>
        <v>164.17</v>
      </c>
      <c r="E84" s="22"/>
      <c r="F84" s="23">
        <f>SUM(D84,E85:E86)</f>
        <v>164.17</v>
      </c>
      <c r="G84" s="21">
        <v>2167</v>
      </c>
      <c r="H84" s="22">
        <f>ROUND(G84/18,2)</f>
        <v>120.39</v>
      </c>
      <c r="I84" s="22"/>
      <c r="J84" s="23">
        <f>SUM(H84,I85:I86)</f>
        <v>120.39</v>
      </c>
      <c r="K84" s="21"/>
      <c r="L84" s="22">
        <f>ROUND(K84/18,2)</f>
        <v>0</v>
      </c>
      <c r="M84" s="22"/>
      <c r="N84" s="23">
        <f>SUM(L84,M85:M86)</f>
        <v>0</v>
      </c>
      <c r="O84" s="24">
        <f t="shared" si="1"/>
        <v>5122</v>
      </c>
      <c r="P84" s="25">
        <f>ROUND(O84/36,2)</f>
        <v>142.28</v>
      </c>
      <c r="Q84" s="26" t="s">
        <v>33</v>
      </c>
      <c r="R84" s="27">
        <f>SUM(P84,Q85:Q86)</f>
        <v>142.28</v>
      </c>
    </row>
    <row r="85" spans="1:18" x14ac:dyDescent="0.5">
      <c r="A85" s="51"/>
      <c r="B85" s="20" t="s">
        <v>17</v>
      </c>
      <c r="C85" s="21"/>
      <c r="D85" s="22">
        <f>ROUND(C85/12,2)</f>
        <v>0</v>
      </c>
      <c r="E85" s="22">
        <f>D85*1.8</f>
        <v>0</v>
      </c>
      <c r="F85" s="23"/>
      <c r="G85" s="21"/>
      <c r="H85" s="22">
        <f>ROUND(G85/12,2)</f>
        <v>0</v>
      </c>
      <c r="I85" s="22">
        <f>H85*1.8</f>
        <v>0</v>
      </c>
      <c r="J85" s="23"/>
      <c r="K85" s="21"/>
      <c r="L85" s="22">
        <f>ROUND(K85/12,2)</f>
        <v>0</v>
      </c>
      <c r="M85" s="22">
        <f>L85*1.8</f>
        <v>0</v>
      </c>
      <c r="N85" s="23"/>
      <c r="O85" s="24">
        <f t="shared" si="1"/>
        <v>0</v>
      </c>
      <c r="P85" s="26">
        <f>ROUND(O85/24,2)</f>
        <v>0</v>
      </c>
      <c r="Q85" s="26">
        <f>P85*1.8</f>
        <v>0</v>
      </c>
      <c r="R85" s="27">
        <v>0</v>
      </c>
    </row>
    <row r="86" spans="1:18" x14ac:dyDescent="0.5">
      <c r="A86" s="51"/>
      <c r="B86" s="20" t="s">
        <v>18</v>
      </c>
      <c r="C86" s="21"/>
      <c r="D86" s="22">
        <f>ROUND(C86/12,2)</f>
        <v>0</v>
      </c>
      <c r="E86" s="22">
        <f>D86*1.8</f>
        <v>0</v>
      </c>
      <c r="F86" s="23"/>
      <c r="G86" s="21"/>
      <c r="H86" s="22">
        <f>ROUND(G86/12,2)</f>
        <v>0</v>
      </c>
      <c r="I86" s="22">
        <f>H86*1.8</f>
        <v>0</v>
      </c>
      <c r="J86" s="23"/>
      <c r="K86" s="21"/>
      <c r="L86" s="22">
        <f>ROUND(K86/12,2)</f>
        <v>0</v>
      </c>
      <c r="M86" s="22">
        <f>L86*1.8</f>
        <v>0</v>
      </c>
      <c r="N86" s="23"/>
      <c r="O86" s="52">
        <f t="shared" si="1"/>
        <v>0</v>
      </c>
      <c r="P86" s="26">
        <f>ROUND(O86/24,2)</f>
        <v>0</v>
      </c>
      <c r="Q86" s="26">
        <f>P86*1.8</f>
        <v>0</v>
      </c>
      <c r="R86" s="27">
        <v>0</v>
      </c>
    </row>
    <row r="87" spans="1:18" x14ac:dyDescent="0.5">
      <c r="A87" s="19" t="s">
        <v>45</v>
      </c>
      <c r="B87" s="20" t="s">
        <v>16</v>
      </c>
      <c r="C87" s="21">
        <v>4557</v>
      </c>
      <c r="D87" s="22">
        <f>ROUND(C87/18,2)</f>
        <v>253.17</v>
      </c>
      <c r="E87" s="22"/>
      <c r="F87" s="23">
        <f>SUM(D87,E88:E89)</f>
        <v>253.17</v>
      </c>
      <c r="G87" s="21">
        <v>3077</v>
      </c>
      <c r="H87" s="22">
        <f>ROUND(G87/18,2)</f>
        <v>170.94</v>
      </c>
      <c r="I87" s="22"/>
      <c r="J87" s="23">
        <f>SUM(H87,I88:I89)</f>
        <v>170.94</v>
      </c>
      <c r="K87" s="21">
        <v>6</v>
      </c>
      <c r="L87" s="22">
        <f>ROUND(K87/18,2)</f>
        <v>0.33</v>
      </c>
      <c r="M87" s="22"/>
      <c r="N87" s="23">
        <f>SUM(L87,M88:M89)</f>
        <v>0.33</v>
      </c>
      <c r="O87" s="24">
        <f t="shared" si="1"/>
        <v>7640</v>
      </c>
      <c r="P87" s="25">
        <f>ROUND(O87/36,2)</f>
        <v>212.22</v>
      </c>
      <c r="Q87" s="26" t="s">
        <v>33</v>
      </c>
      <c r="R87" s="27">
        <f>SUM(P87,Q88:Q89)</f>
        <v>212.22</v>
      </c>
    </row>
    <row r="88" spans="1:18" x14ac:dyDescent="0.5">
      <c r="A88" s="51"/>
      <c r="B88" s="20" t="s">
        <v>17</v>
      </c>
      <c r="C88" s="21"/>
      <c r="D88" s="22">
        <f>ROUND(C88/12,2)</f>
        <v>0</v>
      </c>
      <c r="E88" s="22">
        <f>D88*1.8</f>
        <v>0</v>
      </c>
      <c r="F88" s="23"/>
      <c r="G88" s="21"/>
      <c r="H88" s="22">
        <f>ROUND(G88/12,2)</f>
        <v>0</v>
      </c>
      <c r="I88" s="22">
        <f>H88*1.8</f>
        <v>0</v>
      </c>
      <c r="J88" s="23"/>
      <c r="K88" s="21"/>
      <c r="L88" s="22">
        <f>ROUND(K88/12,2)</f>
        <v>0</v>
      </c>
      <c r="M88" s="22">
        <f>L88*1.8</f>
        <v>0</v>
      </c>
      <c r="N88" s="23"/>
      <c r="O88" s="24">
        <f t="shared" si="1"/>
        <v>0</v>
      </c>
      <c r="P88" s="26">
        <f>ROUND(O88/24,2)</f>
        <v>0</v>
      </c>
      <c r="Q88" s="26">
        <f>P88*1.8</f>
        <v>0</v>
      </c>
      <c r="R88" s="27">
        <v>0</v>
      </c>
    </row>
    <row r="89" spans="1:18" x14ac:dyDescent="0.5">
      <c r="A89" s="51"/>
      <c r="B89" s="20" t="s">
        <v>18</v>
      </c>
      <c r="C89" s="21"/>
      <c r="D89" s="22">
        <f>ROUND(C89/12,2)</f>
        <v>0</v>
      </c>
      <c r="E89" s="22">
        <f>D89*1.8</f>
        <v>0</v>
      </c>
      <c r="F89" s="23"/>
      <c r="G89" s="21"/>
      <c r="H89" s="22">
        <f>ROUND(G89/12,2)</f>
        <v>0</v>
      </c>
      <c r="I89" s="22">
        <f>H89*1.8</f>
        <v>0</v>
      </c>
      <c r="J89" s="23"/>
      <c r="K89" s="21"/>
      <c r="L89" s="22">
        <f>ROUND(K89/12,2)</f>
        <v>0</v>
      </c>
      <c r="M89" s="22">
        <f>L89*1.8</f>
        <v>0</v>
      </c>
      <c r="N89" s="23"/>
      <c r="O89" s="52">
        <f t="shared" si="1"/>
        <v>0</v>
      </c>
      <c r="P89" s="26">
        <f>ROUND(O89/24,2)</f>
        <v>0</v>
      </c>
      <c r="Q89" s="26">
        <f>P89*1.8</f>
        <v>0</v>
      </c>
      <c r="R89" s="27">
        <v>0</v>
      </c>
    </row>
    <row r="90" spans="1:18" x14ac:dyDescent="0.5">
      <c r="A90" s="19" t="s">
        <v>46</v>
      </c>
      <c r="B90" s="20" t="s">
        <v>16</v>
      </c>
      <c r="C90" s="21">
        <v>3850</v>
      </c>
      <c r="D90" s="22">
        <f>ROUND(C90/18,2)</f>
        <v>213.89</v>
      </c>
      <c r="E90" s="22"/>
      <c r="F90" s="23">
        <f>SUM(D90,E91:E92)</f>
        <v>213.89</v>
      </c>
      <c r="G90" s="21">
        <v>5550</v>
      </c>
      <c r="H90" s="22">
        <f>ROUND(G90/18,2)</f>
        <v>308.33</v>
      </c>
      <c r="I90" s="22"/>
      <c r="J90" s="23">
        <f>SUM(H90,I91:I92)</f>
        <v>308.33</v>
      </c>
      <c r="K90" s="21"/>
      <c r="L90" s="22">
        <f>ROUND(K90/18,2)</f>
        <v>0</v>
      </c>
      <c r="M90" s="22"/>
      <c r="N90" s="23">
        <f>SUM(L90,M91:M92)</f>
        <v>0</v>
      </c>
      <c r="O90" s="24">
        <f t="shared" si="1"/>
        <v>9400</v>
      </c>
      <c r="P90" s="25">
        <f>ROUND(O90/36,2)</f>
        <v>261.11</v>
      </c>
      <c r="Q90" s="26" t="s">
        <v>33</v>
      </c>
      <c r="R90" s="27">
        <f>SUM(P90,Q91:Q92)</f>
        <v>261.11</v>
      </c>
    </row>
    <row r="91" spans="1:18" x14ac:dyDescent="0.5">
      <c r="A91" s="51"/>
      <c r="B91" s="20" t="s">
        <v>17</v>
      </c>
      <c r="C91" s="21"/>
      <c r="D91" s="22">
        <f>ROUND(C91/12,2)</f>
        <v>0</v>
      </c>
      <c r="E91" s="22">
        <f>D91*1.8</f>
        <v>0</v>
      </c>
      <c r="F91" s="23"/>
      <c r="G91" s="21"/>
      <c r="H91" s="22">
        <f>ROUND(G91/12,2)</f>
        <v>0</v>
      </c>
      <c r="I91" s="22">
        <f>H91*1.8</f>
        <v>0</v>
      </c>
      <c r="J91" s="23"/>
      <c r="K91" s="21"/>
      <c r="L91" s="22">
        <f>ROUND(K91/12,2)</f>
        <v>0</v>
      </c>
      <c r="M91" s="22">
        <f>L91*1.8</f>
        <v>0</v>
      </c>
      <c r="N91" s="23"/>
      <c r="O91" s="24">
        <f t="shared" si="1"/>
        <v>0</v>
      </c>
      <c r="P91" s="26">
        <f>ROUND(O91/24,2)</f>
        <v>0</v>
      </c>
      <c r="Q91" s="26">
        <f>P91*1.8</f>
        <v>0</v>
      </c>
      <c r="R91" s="27">
        <v>0</v>
      </c>
    </row>
    <row r="92" spans="1:18" x14ac:dyDescent="0.5">
      <c r="A92" s="51"/>
      <c r="B92" s="20" t="s">
        <v>18</v>
      </c>
      <c r="C92" s="21"/>
      <c r="D92" s="22">
        <f>ROUND(C92/12,2)</f>
        <v>0</v>
      </c>
      <c r="E92" s="22">
        <f>D92*1.8</f>
        <v>0</v>
      </c>
      <c r="F92" s="23"/>
      <c r="G92" s="21"/>
      <c r="H92" s="22">
        <f>ROUND(G92/12,2)</f>
        <v>0</v>
      </c>
      <c r="I92" s="22">
        <f>H92*1.8</f>
        <v>0</v>
      </c>
      <c r="J92" s="23"/>
      <c r="K92" s="21"/>
      <c r="L92" s="22">
        <f>ROUND(K92/12,2)</f>
        <v>0</v>
      </c>
      <c r="M92" s="22">
        <f>L92*1.8</f>
        <v>0</v>
      </c>
      <c r="N92" s="23"/>
      <c r="O92" s="52">
        <f t="shared" si="1"/>
        <v>0</v>
      </c>
      <c r="P92" s="26">
        <f>ROUND(O92/24,2)</f>
        <v>0</v>
      </c>
      <c r="Q92" s="26">
        <f>P92*1.8</f>
        <v>0</v>
      </c>
      <c r="R92" s="27">
        <v>0</v>
      </c>
    </row>
    <row r="93" spans="1:18" x14ac:dyDescent="0.5">
      <c r="A93" s="71" t="s">
        <v>31</v>
      </c>
      <c r="B93" s="54" t="s">
        <v>16</v>
      </c>
      <c r="C93" s="55">
        <f>SUM(C60,C63,C66,C69,C72,C75,C78,C81,C84,C87,C90)</f>
        <v>55542</v>
      </c>
      <c r="D93" s="56">
        <f>ROUND(C93/18,2)</f>
        <v>3085.67</v>
      </c>
      <c r="E93" s="56"/>
      <c r="F93" s="57">
        <f>SUM(D93,E94:E95)</f>
        <v>3097.3700000000003</v>
      </c>
      <c r="G93" s="55">
        <f>SUM(G60,G63,G66,G69,G72,G75,G78,G81,G84,G87,G90)</f>
        <v>44911</v>
      </c>
      <c r="H93" s="56">
        <f>ROUND(G93/18,2)</f>
        <v>2495.06</v>
      </c>
      <c r="I93" s="56"/>
      <c r="J93" s="57">
        <f>SUM(H93,I94:I95)</f>
        <v>2507.6600000000003</v>
      </c>
      <c r="K93" s="55">
        <f>SUM(K60,K63,K66,K69,K72,K75,K78,K81,K84,K87,K90)</f>
        <v>248</v>
      </c>
      <c r="L93" s="56">
        <f>ROUND(K93/18,2)</f>
        <v>13.78</v>
      </c>
      <c r="M93" s="56"/>
      <c r="N93" s="57">
        <f>SUM(L93,M94:M95)</f>
        <v>13.78</v>
      </c>
      <c r="O93" s="58">
        <f t="shared" si="1"/>
        <v>100701</v>
      </c>
      <c r="P93" s="59">
        <f>ROUND(O93/36,2)</f>
        <v>2797.25</v>
      </c>
      <c r="Q93" s="60" t="s">
        <v>33</v>
      </c>
      <c r="R93" s="27">
        <f>SUM(P93,Q94:Q95)</f>
        <v>2809.4</v>
      </c>
    </row>
    <row r="94" spans="1:18" x14ac:dyDescent="0.5">
      <c r="A94" s="68"/>
      <c r="B94" s="54" t="s">
        <v>17</v>
      </c>
      <c r="C94" s="55">
        <f>SUM(C61,C64,C67,C70,C73,C76,C79,C82,C85,C88,C91)</f>
        <v>12</v>
      </c>
      <c r="D94" s="56">
        <f>ROUND(C94/12,2)</f>
        <v>1</v>
      </c>
      <c r="E94" s="56">
        <f>D94*1.8</f>
        <v>1.8</v>
      </c>
      <c r="F94" s="57"/>
      <c r="G94" s="55">
        <f>SUM(G61,G64,G67,G70,G73,G76,G79,G82,G85,G88,G91)</f>
        <v>12</v>
      </c>
      <c r="H94" s="56">
        <f>ROUND(G94/12,2)</f>
        <v>1</v>
      </c>
      <c r="I94" s="56">
        <f>H94*1.8</f>
        <v>1.8</v>
      </c>
      <c r="J94" s="57"/>
      <c r="K94" s="55">
        <f>SUM(K61,K64,K67,K70,K73,K76,K79,K82,K85,K88,K91)</f>
        <v>0</v>
      </c>
      <c r="L94" s="56">
        <f>ROUND(K94/12,2)</f>
        <v>0</v>
      </c>
      <c r="M94" s="56">
        <f>L94*1.8</f>
        <v>0</v>
      </c>
      <c r="N94" s="57"/>
      <c r="O94" s="58">
        <f t="shared" si="1"/>
        <v>24</v>
      </c>
      <c r="P94" s="59">
        <f>ROUND(O94/24,2)</f>
        <v>1</v>
      </c>
      <c r="Q94" s="60">
        <f>P94*1.8</f>
        <v>1.8</v>
      </c>
      <c r="R94" s="27">
        <v>0</v>
      </c>
    </row>
    <row r="95" spans="1:18" ht="22.5" thickBot="1" x14ac:dyDescent="0.55000000000000004">
      <c r="A95" s="69"/>
      <c r="B95" s="61" t="s">
        <v>18</v>
      </c>
      <c r="C95" s="62">
        <f>SUM(C62,C65,C68,C71,C74,C77,C80,C83,C86,C89,C92)</f>
        <v>66</v>
      </c>
      <c r="D95" s="63">
        <f>ROUND(C95/12,2)</f>
        <v>5.5</v>
      </c>
      <c r="E95" s="63">
        <f>D95*1.8</f>
        <v>9.9</v>
      </c>
      <c r="F95" s="64"/>
      <c r="G95" s="62">
        <f>SUM(G62,G65,G68,G71,G74,G77,G80,G83,G86,G89,G92)</f>
        <v>72</v>
      </c>
      <c r="H95" s="63">
        <f>ROUND(G95/12,2)</f>
        <v>6</v>
      </c>
      <c r="I95" s="63">
        <f>H95*1.8</f>
        <v>10.8</v>
      </c>
      <c r="J95" s="64"/>
      <c r="K95" s="62">
        <f>SUM(K62,K65,K68,K71,K74,K77,K80,K83,K86,K89,K92)</f>
        <v>0</v>
      </c>
      <c r="L95" s="63">
        <f>ROUND(K95/12,2)</f>
        <v>0</v>
      </c>
      <c r="M95" s="63">
        <f>L95*1.8</f>
        <v>0</v>
      </c>
      <c r="N95" s="64"/>
      <c r="O95" s="65">
        <f t="shared" si="1"/>
        <v>138</v>
      </c>
      <c r="P95" s="66">
        <f>ROUND(O95/24,2)</f>
        <v>5.75</v>
      </c>
      <c r="Q95" s="67">
        <f>P95*1.8</f>
        <v>10.35</v>
      </c>
      <c r="R95" s="36">
        <v>0</v>
      </c>
    </row>
    <row r="96" spans="1:18" x14ac:dyDescent="0.5">
      <c r="A96" s="37" t="s">
        <v>47</v>
      </c>
      <c r="B96" s="48"/>
      <c r="C96" s="39"/>
      <c r="D96" s="40"/>
      <c r="E96" s="40"/>
      <c r="F96" s="41"/>
      <c r="G96" s="39"/>
      <c r="H96" s="40"/>
      <c r="I96" s="40"/>
      <c r="J96" s="41"/>
      <c r="K96" s="39"/>
      <c r="L96" s="40"/>
      <c r="M96" s="40"/>
      <c r="N96" s="41"/>
      <c r="O96" s="46"/>
      <c r="P96" s="47"/>
      <c r="Q96" s="44"/>
      <c r="R96" s="45"/>
    </row>
    <row r="97" spans="1:18" x14ac:dyDescent="0.5">
      <c r="A97" s="19" t="s">
        <v>47</v>
      </c>
      <c r="B97" s="20" t="s">
        <v>16</v>
      </c>
      <c r="C97" s="21"/>
      <c r="D97" s="22">
        <f>ROUND(C97/18,2)</f>
        <v>0</v>
      </c>
      <c r="E97" s="22"/>
      <c r="F97" s="23">
        <f>SUM(D97,E98:E99)</f>
        <v>1.35</v>
      </c>
      <c r="G97" s="21"/>
      <c r="H97" s="22">
        <f>ROUND(G97/18,2)</f>
        <v>0</v>
      </c>
      <c r="I97" s="22"/>
      <c r="J97" s="23">
        <f>SUM(H97,I98:I99)</f>
        <v>3.15</v>
      </c>
      <c r="K97" s="21"/>
      <c r="L97" s="22">
        <f>ROUND(K97/18,2)</f>
        <v>0</v>
      </c>
      <c r="M97" s="22"/>
      <c r="N97" s="23">
        <f>SUM(L97,M98:M99)</f>
        <v>9.9</v>
      </c>
      <c r="O97" s="24">
        <f t="shared" ref="O97:O111" si="2">SUM(K97,C97,G97)</f>
        <v>0</v>
      </c>
      <c r="P97" s="25">
        <f>ROUND(O97/36,2)</f>
        <v>0</v>
      </c>
      <c r="Q97" s="26" t="s">
        <v>33</v>
      </c>
      <c r="R97" s="27">
        <f>SUM(P97,Q98:Q99)</f>
        <v>7.2</v>
      </c>
    </row>
    <row r="98" spans="1:18" x14ac:dyDescent="0.5">
      <c r="A98" s="70"/>
      <c r="B98" s="20" t="s">
        <v>17</v>
      </c>
      <c r="C98" s="21">
        <v>9</v>
      </c>
      <c r="D98" s="22">
        <f>ROUND(C98/12,2)</f>
        <v>0.75</v>
      </c>
      <c r="E98" s="22">
        <f>D98*1.8</f>
        <v>1.35</v>
      </c>
      <c r="F98" s="23"/>
      <c r="G98" s="21">
        <f>12+9</f>
        <v>21</v>
      </c>
      <c r="H98" s="22">
        <f>ROUND(G98/12,2)</f>
        <v>1.75</v>
      </c>
      <c r="I98" s="22">
        <f>H98*1.8</f>
        <v>3.15</v>
      </c>
      <c r="J98" s="23"/>
      <c r="K98" s="21">
        <v>66</v>
      </c>
      <c r="L98" s="22">
        <f>ROUND(K98/12,2)</f>
        <v>5.5</v>
      </c>
      <c r="M98" s="22">
        <f>L98*1.8</f>
        <v>9.9</v>
      </c>
      <c r="N98" s="23"/>
      <c r="O98" s="24">
        <f t="shared" si="2"/>
        <v>96</v>
      </c>
      <c r="P98" s="26">
        <f>ROUND(O98/24,2)</f>
        <v>4</v>
      </c>
      <c r="Q98" s="26">
        <f>P98*1.8</f>
        <v>7.2</v>
      </c>
      <c r="R98" s="27">
        <v>0</v>
      </c>
    </row>
    <row r="99" spans="1:18" x14ac:dyDescent="0.5">
      <c r="A99" s="70"/>
      <c r="B99" s="20" t="s">
        <v>18</v>
      </c>
      <c r="C99" s="21"/>
      <c r="D99" s="22">
        <f>ROUND(C99/12,2)</f>
        <v>0</v>
      </c>
      <c r="E99" s="22">
        <f>D99*1.8</f>
        <v>0</v>
      </c>
      <c r="F99" s="23"/>
      <c r="G99" s="21"/>
      <c r="H99" s="22">
        <f>ROUND(G99/12,2)</f>
        <v>0</v>
      </c>
      <c r="I99" s="22">
        <f>H99*1.8</f>
        <v>0</v>
      </c>
      <c r="J99" s="23"/>
      <c r="K99" s="21"/>
      <c r="L99" s="22">
        <f>ROUND(K99/12,2)</f>
        <v>0</v>
      </c>
      <c r="M99" s="22">
        <f>L99*1.8</f>
        <v>0</v>
      </c>
      <c r="N99" s="23"/>
      <c r="O99" s="52">
        <f t="shared" si="2"/>
        <v>0</v>
      </c>
      <c r="P99" s="26">
        <f>ROUND(O99/24,2)</f>
        <v>0</v>
      </c>
      <c r="Q99" s="26">
        <f>P99*1.8</f>
        <v>0</v>
      </c>
      <c r="R99" s="27">
        <v>0</v>
      </c>
    </row>
    <row r="100" spans="1:18" x14ac:dyDescent="0.5">
      <c r="A100" s="19" t="s">
        <v>48</v>
      </c>
      <c r="B100" s="20" t="s">
        <v>16</v>
      </c>
      <c r="C100" s="21">
        <v>5973</v>
      </c>
      <c r="D100" s="22">
        <f>ROUND(C100/18,2)</f>
        <v>331.83</v>
      </c>
      <c r="E100" s="22"/>
      <c r="F100" s="23">
        <f>SUM(D100,E101:E102)</f>
        <v>331.83</v>
      </c>
      <c r="G100" s="21">
        <v>4421</v>
      </c>
      <c r="H100" s="22">
        <f>ROUND(G100/18,2)</f>
        <v>245.61</v>
      </c>
      <c r="I100" s="22"/>
      <c r="J100" s="23">
        <f>SUM(H100,I101:I102)</f>
        <v>245.61</v>
      </c>
      <c r="K100" s="21"/>
      <c r="L100" s="22">
        <f>ROUND(K100/18,2)</f>
        <v>0</v>
      </c>
      <c r="M100" s="22"/>
      <c r="N100" s="23">
        <f>SUM(L100,M101:M102)</f>
        <v>0</v>
      </c>
      <c r="O100" s="24">
        <f t="shared" si="2"/>
        <v>10394</v>
      </c>
      <c r="P100" s="25">
        <f>ROUND(O100/36,2)</f>
        <v>288.72000000000003</v>
      </c>
      <c r="Q100" s="26" t="s">
        <v>33</v>
      </c>
      <c r="R100" s="27">
        <f>SUM(P100,Q101:Q102)</f>
        <v>288.72000000000003</v>
      </c>
    </row>
    <row r="101" spans="1:18" x14ac:dyDescent="0.5">
      <c r="A101" s="70"/>
      <c r="B101" s="20" t="s">
        <v>17</v>
      </c>
      <c r="C101" s="21"/>
      <c r="D101" s="22">
        <f>ROUND(C101/12,2)</f>
        <v>0</v>
      </c>
      <c r="E101" s="22">
        <f>D101*1.8</f>
        <v>0</v>
      </c>
      <c r="F101" s="23"/>
      <c r="G101" s="21"/>
      <c r="H101" s="22">
        <f>ROUND(G101/12,2)</f>
        <v>0</v>
      </c>
      <c r="I101" s="22">
        <f>H101*1.8</f>
        <v>0</v>
      </c>
      <c r="J101" s="23"/>
      <c r="K101" s="21"/>
      <c r="L101" s="22">
        <f>ROUND(K101/12,2)</f>
        <v>0</v>
      </c>
      <c r="M101" s="22">
        <f>L101*1.8</f>
        <v>0</v>
      </c>
      <c r="N101" s="23"/>
      <c r="O101" s="24">
        <f t="shared" si="2"/>
        <v>0</v>
      </c>
      <c r="P101" s="26">
        <f>ROUND(O101/24,2)</f>
        <v>0</v>
      </c>
      <c r="Q101" s="26">
        <f>P101*1.8</f>
        <v>0</v>
      </c>
      <c r="R101" s="27">
        <v>0</v>
      </c>
    </row>
    <row r="102" spans="1:18" x14ac:dyDescent="0.5">
      <c r="A102" s="70"/>
      <c r="B102" s="20" t="s">
        <v>18</v>
      </c>
      <c r="C102" s="21"/>
      <c r="D102" s="22">
        <f>ROUND(C102/12,2)</f>
        <v>0</v>
      </c>
      <c r="E102" s="22">
        <f>D102*1.8</f>
        <v>0</v>
      </c>
      <c r="F102" s="23"/>
      <c r="G102" s="21"/>
      <c r="H102" s="22">
        <f>ROUND(G102/12,2)</f>
        <v>0</v>
      </c>
      <c r="I102" s="22">
        <f>H102*1.8</f>
        <v>0</v>
      </c>
      <c r="J102" s="23"/>
      <c r="K102" s="21"/>
      <c r="L102" s="22">
        <f>ROUND(K102/12,2)</f>
        <v>0</v>
      </c>
      <c r="M102" s="22">
        <f>L102*1.8</f>
        <v>0</v>
      </c>
      <c r="N102" s="23"/>
      <c r="O102" s="52">
        <f t="shared" si="2"/>
        <v>0</v>
      </c>
      <c r="P102" s="26">
        <f>ROUND(O102/24,2)</f>
        <v>0</v>
      </c>
      <c r="Q102" s="26">
        <f>P102*1.8</f>
        <v>0</v>
      </c>
      <c r="R102" s="27">
        <v>0</v>
      </c>
    </row>
    <row r="103" spans="1:18" x14ac:dyDescent="0.5">
      <c r="A103" s="19" t="s">
        <v>49</v>
      </c>
      <c r="B103" s="20" t="s">
        <v>16</v>
      </c>
      <c r="C103" s="21">
        <v>12468</v>
      </c>
      <c r="D103" s="22">
        <f>ROUND(C103/18,2)</f>
        <v>692.67</v>
      </c>
      <c r="E103" s="22"/>
      <c r="F103" s="23">
        <f>SUM(D103,E104:E105)</f>
        <v>733.62</v>
      </c>
      <c r="G103" s="21">
        <v>8190</v>
      </c>
      <c r="H103" s="22">
        <f>ROUND(G103/18,2)</f>
        <v>455</v>
      </c>
      <c r="I103" s="22"/>
      <c r="J103" s="23">
        <f>SUM(H103,I104:I105)</f>
        <v>542.29999999999995</v>
      </c>
      <c r="K103" s="21"/>
      <c r="L103" s="22">
        <f>ROUND(K103/18,2)</f>
        <v>0</v>
      </c>
      <c r="M103" s="22"/>
      <c r="N103" s="23">
        <f>SUM(L103,M104:M105)</f>
        <v>9.9</v>
      </c>
      <c r="O103" s="24">
        <f t="shared" si="2"/>
        <v>20658</v>
      </c>
      <c r="P103" s="25">
        <f>ROUND(O103/36,2)</f>
        <v>573.83000000000004</v>
      </c>
      <c r="Q103" s="26" t="s">
        <v>33</v>
      </c>
      <c r="R103" s="27">
        <f>SUM(P103,Q104:Q105)</f>
        <v>642.91399999999999</v>
      </c>
    </row>
    <row r="104" spans="1:18" x14ac:dyDescent="0.5">
      <c r="A104" s="70"/>
      <c r="B104" s="20" t="s">
        <v>17</v>
      </c>
      <c r="C104" s="21">
        <f>141+132</f>
        <v>273</v>
      </c>
      <c r="D104" s="22">
        <f>ROUND(C104/12,2)</f>
        <v>22.75</v>
      </c>
      <c r="E104" s="22">
        <f>D104*1.8</f>
        <v>40.950000000000003</v>
      </c>
      <c r="F104" s="23"/>
      <c r="G104" s="21">
        <f>480+102</f>
        <v>582</v>
      </c>
      <c r="H104" s="22">
        <f>ROUND(G104/12,2)</f>
        <v>48.5</v>
      </c>
      <c r="I104" s="22">
        <f>H104*1.8</f>
        <v>87.3</v>
      </c>
      <c r="J104" s="23"/>
      <c r="K104" s="21">
        <v>66</v>
      </c>
      <c r="L104" s="22">
        <f>ROUND(K104/12,2)</f>
        <v>5.5</v>
      </c>
      <c r="M104" s="22">
        <f>L104*1.8</f>
        <v>9.9</v>
      </c>
      <c r="N104" s="23"/>
      <c r="O104" s="24">
        <f t="shared" si="2"/>
        <v>921</v>
      </c>
      <c r="P104" s="26">
        <f>ROUND(O104/24,2)</f>
        <v>38.380000000000003</v>
      </c>
      <c r="Q104" s="26">
        <f>P104*1.8</f>
        <v>69.084000000000003</v>
      </c>
      <c r="R104" s="27">
        <v>0</v>
      </c>
    </row>
    <row r="105" spans="1:18" x14ac:dyDescent="0.5">
      <c r="A105" s="70"/>
      <c r="B105" s="20" t="s">
        <v>18</v>
      </c>
      <c r="C105" s="21"/>
      <c r="D105" s="22">
        <f>ROUND(C105/12,2)</f>
        <v>0</v>
      </c>
      <c r="E105" s="22">
        <f>D105*1.8</f>
        <v>0</v>
      </c>
      <c r="F105" s="23"/>
      <c r="G105" s="21"/>
      <c r="H105" s="22">
        <f>ROUND(G105/12,2)</f>
        <v>0</v>
      </c>
      <c r="I105" s="22">
        <f>H105*1.8</f>
        <v>0</v>
      </c>
      <c r="J105" s="23"/>
      <c r="K105" s="21"/>
      <c r="L105" s="22">
        <f>ROUND(K105/12,2)</f>
        <v>0</v>
      </c>
      <c r="M105" s="22">
        <f>L105*1.8</f>
        <v>0</v>
      </c>
      <c r="N105" s="23"/>
      <c r="O105" s="52">
        <f t="shared" si="2"/>
        <v>0</v>
      </c>
      <c r="P105" s="26">
        <f>ROUND(O105/24,2)</f>
        <v>0</v>
      </c>
      <c r="Q105" s="26">
        <f>P105*1.8</f>
        <v>0</v>
      </c>
      <c r="R105" s="27">
        <v>0</v>
      </c>
    </row>
    <row r="106" spans="1:18" x14ac:dyDescent="0.5">
      <c r="A106" s="19" t="s">
        <v>50</v>
      </c>
      <c r="B106" s="20" t="s">
        <v>16</v>
      </c>
      <c r="C106" s="21">
        <v>4182</v>
      </c>
      <c r="D106" s="22">
        <f>ROUND(C106/18,2)</f>
        <v>232.33</v>
      </c>
      <c r="E106" s="22"/>
      <c r="F106" s="23">
        <f>SUM(D106,E107:E108)</f>
        <v>256.18</v>
      </c>
      <c r="G106" s="21">
        <v>5355</v>
      </c>
      <c r="H106" s="22">
        <f>ROUND(G106/18,2)</f>
        <v>297.5</v>
      </c>
      <c r="I106" s="22"/>
      <c r="J106" s="23">
        <f>SUM(H106,I107:I108)</f>
        <v>297.5</v>
      </c>
      <c r="K106" s="21"/>
      <c r="L106" s="22">
        <f>ROUND(K106/18,2)</f>
        <v>0</v>
      </c>
      <c r="M106" s="22"/>
      <c r="N106" s="23">
        <f>SUM(L106,M107:M108)</f>
        <v>0</v>
      </c>
      <c r="O106" s="24">
        <f t="shared" si="2"/>
        <v>9537</v>
      </c>
      <c r="P106" s="25">
        <f>ROUND(O106/36,2)</f>
        <v>264.92</v>
      </c>
      <c r="Q106" s="26" t="s">
        <v>33</v>
      </c>
      <c r="R106" s="27">
        <f>SUM(P106,Q107:Q108)</f>
        <v>276.85400000000004</v>
      </c>
    </row>
    <row r="107" spans="1:18" x14ac:dyDescent="0.5">
      <c r="A107" s="70"/>
      <c r="B107" s="20" t="s">
        <v>17</v>
      </c>
      <c r="C107" s="21">
        <v>159</v>
      </c>
      <c r="D107" s="22">
        <f>ROUND(C107/12,2)</f>
        <v>13.25</v>
      </c>
      <c r="E107" s="22">
        <f>D107*1.8</f>
        <v>23.85</v>
      </c>
      <c r="F107" s="23"/>
      <c r="G107" s="21"/>
      <c r="H107" s="22">
        <f>ROUND(G107/12,2)</f>
        <v>0</v>
      </c>
      <c r="I107" s="22">
        <f>H107*1.8</f>
        <v>0</v>
      </c>
      <c r="J107" s="23"/>
      <c r="K107" s="21"/>
      <c r="L107" s="22">
        <f>ROUND(K107/12,2)</f>
        <v>0</v>
      </c>
      <c r="M107" s="22">
        <f>L107*1.8</f>
        <v>0</v>
      </c>
      <c r="N107" s="23"/>
      <c r="O107" s="24">
        <f t="shared" si="2"/>
        <v>159</v>
      </c>
      <c r="P107" s="26">
        <f>ROUND(O107/24,2)</f>
        <v>6.63</v>
      </c>
      <c r="Q107" s="26">
        <f>P107*1.8</f>
        <v>11.933999999999999</v>
      </c>
      <c r="R107" s="27">
        <v>0</v>
      </c>
    </row>
    <row r="108" spans="1:18" x14ac:dyDescent="0.5">
      <c r="A108" s="70"/>
      <c r="B108" s="20" t="s">
        <v>18</v>
      </c>
      <c r="C108" s="21"/>
      <c r="D108" s="22">
        <f>ROUND(C108/12,2)</f>
        <v>0</v>
      </c>
      <c r="E108" s="22">
        <f>D108*1.8</f>
        <v>0</v>
      </c>
      <c r="F108" s="23"/>
      <c r="G108" s="21"/>
      <c r="H108" s="22">
        <f>ROUND(G108/12,2)</f>
        <v>0</v>
      </c>
      <c r="I108" s="22">
        <f>H108*1.8</f>
        <v>0</v>
      </c>
      <c r="J108" s="23"/>
      <c r="K108" s="21"/>
      <c r="L108" s="22">
        <f>ROUND(K108/12,2)</f>
        <v>0</v>
      </c>
      <c r="M108" s="22">
        <f>L108*1.8</f>
        <v>0</v>
      </c>
      <c r="N108" s="23"/>
      <c r="O108" s="52">
        <f t="shared" si="2"/>
        <v>0</v>
      </c>
      <c r="P108" s="26">
        <f>ROUND(O108/24,2)</f>
        <v>0</v>
      </c>
      <c r="Q108" s="26">
        <f>P108*1.8</f>
        <v>0</v>
      </c>
      <c r="R108" s="27">
        <v>0</v>
      </c>
    </row>
    <row r="109" spans="1:18" x14ac:dyDescent="0.5">
      <c r="A109" s="71" t="s">
        <v>31</v>
      </c>
      <c r="B109" s="54" t="s">
        <v>16</v>
      </c>
      <c r="C109" s="55">
        <f>SUM(C97,C100,C103,C106)</f>
        <v>22623</v>
      </c>
      <c r="D109" s="56">
        <f>ROUND(C109/18,2)</f>
        <v>1256.83</v>
      </c>
      <c r="E109" s="56"/>
      <c r="F109" s="57">
        <f>SUM(D109,E110:E111)</f>
        <v>1322.98</v>
      </c>
      <c r="G109" s="55">
        <f>SUM(G97,G100,G103,G106)</f>
        <v>17966</v>
      </c>
      <c r="H109" s="56">
        <f>ROUND(G109/18,2)</f>
        <v>998.11</v>
      </c>
      <c r="I109" s="56"/>
      <c r="J109" s="57">
        <f>SUM(H109,I110:I111)</f>
        <v>1088.56</v>
      </c>
      <c r="K109" s="55">
        <f>SUM(K76,K79,K82,K85,K88,K91,K94,K97,K100,K103,K106)</f>
        <v>0</v>
      </c>
      <c r="L109" s="56">
        <f>ROUND(K109/18,2)</f>
        <v>0</v>
      </c>
      <c r="M109" s="56"/>
      <c r="N109" s="57">
        <f>SUM(L109,M110:M111)</f>
        <v>19.8</v>
      </c>
      <c r="O109" s="58">
        <f t="shared" si="2"/>
        <v>40589</v>
      </c>
      <c r="P109" s="59">
        <f>ROUND(O109/36,2)</f>
        <v>1127.47</v>
      </c>
      <c r="Q109" s="60" t="s">
        <v>33</v>
      </c>
      <c r="R109" s="27">
        <f>SUM(P109,Q110:Q111)</f>
        <v>1215.67</v>
      </c>
    </row>
    <row r="110" spans="1:18" x14ac:dyDescent="0.5">
      <c r="A110" s="72"/>
      <c r="B110" s="54" t="s">
        <v>17</v>
      </c>
      <c r="C110" s="55">
        <f>SUM(C98,C101,C104,C107)</f>
        <v>441</v>
      </c>
      <c r="D110" s="56">
        <f>ROUND(C110/12,2)</f>
        <v>36.75</v>
      </c>
      <c r="E110" s="56">
        <f>D110*1.8</f>
        <v>66.150000000000006</v>
      </c>
      <c r="F110" s="57"/>
      <c r="G110" s="55">
        <f>SUM(G98,G101,G104,G107)</f>
        <v>603</v>
      </c>
      <c r="H110" s="56">
        <f>ROUND(G110/12,2)</f>
        <v>50.25</v>
      </c>
      <c r="I110" s="56">
        <f>H110*1.8</f>
        <v>90.45</v>
      </c>
      <c r="J110" s="57"/>
      <c r="K110" s="55">
        <f>SUM(K98,K101,K104,K107)</f>
        <v>132</v>
      </c>
      <c r="L110" s="56">
        <f>ROUND(K110/12,2)</f>
        <v>11</v>
      </c>
      <c r="M110" s="56">
        <f>L110*1.8</f>
        <v>19.8</v>
      </c>
      <c r="N110" s="57"/>
      <c r="O110" s="73">
        <f t="shared" si="2"/>
        <v>1176</v>
      </c>
      <c r="P110" s="60">
        <f>ROUND(O110/24,2)</f>
        <v>49</v>
      </c>
      <c r="Q110" s="60">
        <f>P110*1.8</f>
        <v>88.2</v>
      </c>
      <c r="R110" s="27">
        <v>0</v>
      </c>
    </row>
    <row r="111" spans="1:18" ht="22.5" thickBot="1" x14ac:dyDescent="0.55000000000000004">
      <c r="A111" s="74"/>
      <c r="B111" s="61" t="s">
        <v>18</v>
      </c>
      <c r="C111" s="62">
        <f>SUM(C99,C102,C105,C108)</f>
        <v>0</v>
      </c>
      <c r="D111" s="63">
        <f>ROUND(C111/12,2)</f>
        <v>0</v>
      </c>
      <c r="E111" s="63">
        <f>D111*1.8</f>
        <v>0</v>
      </c>
      <c r="F111" s="64"/>
      <c r="G111" s="62">
        <f>SUM(G99,G102,G105,G108)</f>
        <v>0</v>
      </c>
      <c r="H111" s="63">
        <f>ROUND(G111/12,2)</f>
        <v>0</v>
      </c>
      <c r="I111" s="63">
        <f>H111*1.8</f>
        <v>0</v>
      </c>
      <c r="J111" s="64"/>
      <c r="K111" s="62">
        <f>SUM(K99,K102,K105,K108)</f>
        <v>0</v>
      </c>
      <c r="L111" s="63">
        <f>ROUND(K111/12,2)</f>
        <v>0</v>
      </c>
      <c r="M111" s="63">
        <f>L111*1.8</f>
        <v>0</v>
      </c>
      <c r="N111" s="64"/>
      <c r="O111" s="75">
        <f t="shared" si="2"/>
        <v>0</v>
      </c>
      <c r="P111" s="67">
        <f>ROUND(O111/24,2)</f>
        <v>0</v>
      </c>
      <c r="Q111" s="67">
        <f>P111*1.8</f>
        <v>0</v>
      </c>
      <c r="R111" s="36">
        <v>0</v>
      </c>
    </row>
    <row r="112" spans="1:18" x14ac:dyDescent="0.5">
      <c r="A112" s="37" t="s">
        <v>51</v>
      </c>
      <c r="B112" s="48"/>
      <c r="C112" s="39"/>
      <c r="D112" s="40"/>
      <c r="E112" s="40"/>
      <c r="F112" s="41"/>
      <c r="G112" s="39"/>
      <c r="H112" s="40"/>
      <c r="I112" s="40"/>
      <c r="J112" s="41"/>
      <c r="K112" s="39"/>
      <c r="L112" s="40"/>
      <c r="M112" s="40"/>
      <c r="N112" s="41"/>
      <c r="O112" s="76"/>
      <c r="P112" s="47"/>
      <c r="Q112" s="44"/>
      <c r="R112" s="45"/>
    </row>
    <row r="113" spans="1:18" x14ac:dyDescent="0.5">
      <c r="A113" s="19" t="s">
        <v>15</v>
      </c>
      <c r="B113" s="20" t="s">
        <v>16</v>
      </c>
      <c r="C113" s="21">
        <f>6624+5550+813</f>
        <v>12987</v>
      </c>
      <c r="D113" s="22">
        <f>ROUND(C113/18,2)</f>
        <v>721.5</v>
      </c>
      <c r="E113" s="22"/>
      <c r="F113" s="23">
        <f>SUM(D113,E114:E115)</f>
        <v>739.5</v>
      </c>
      <c r="G113" s="21">
        <f>9789+2827+1632</f>
        <v>14248</v>
      </c>
      <c r="H113" s="22">
        <f>ROUND(G113/18,2)</f>
        <v>791.56</v>
      </c>
      <c r="I113" s="22"/>
      <c r="J113" s="23">
        <f>SUM(H113,I114:I115)</f>
        <v>812.21999999999991</v>
      </c>
      <c r="K113" s="21">
        <f>192+255</f>
        <v>447</v>
      </c>
      <c r="L113" s="22">
        <f>ROUND(K113/18,2)</f>
        <v>24.83</v>
      </c>
      <c r="M113" s="22"/>
      <c r="N113" s="23">
        <f>SUM(L113,M114:M115)</f>
        <v>26.49</v>
      </c>
      <c r="O113" s="24">
        <f>SUM(K113,C113,G113)</f>
        <v>27682</v>
      </c>
      <c r="P113" s="25">
        <f>ROUND(O113/36,2)</f>
        <v>768.94</v>
      </c>
      <c r="Q113" s="26" t="s">
        <v>33</v>
      </c>
      <c r="R113" s="27">
        <f>SUM(P113,Q114:Q115)</f>
        <v>789.12</v>
      </c>
    </row>
    <row r="114" spans="1:18" x14ac:dyDescent="0.5">
      <c r="A114" s="72"/>
      <c r="B114" s="20" t="s">
        <v>17</v>
      </c>
      <c r="C114" s="21">
        <f>53+6</f>
        <v>59</v>
      </c>
      <c r="D114" s="22">
        <f>ROUND(C114/12,2)</f>
        <v>4.92</v>
      </c>
      <c r="E114" s="22">
        <f>D114*2</f>
        <v>9.84</v>
      </c>
      <c r="F114" s="23"/>
      <c r="G114" s="21">
        <f>18+60</f>
        <v>78</v>
      </c>
      <c r="H114" s="22">
        <f>ROUND(G114/12,2)</f>
        <v>6.5</v>
      </c>
      <c r="I114" s="22">
        <f>H114*2</f>
        <v>13</v>
      </c>
      <c r="J114" s="23"/>
      <c r="K114" s="21">
        <v>10</v>
      </c>
      <c r="L114" s="22">
        <f>ROUND(K114/12,2)</f>
        <v>0.83</v>
      </c>
      <c r="M114" s="22">
        <f>L114*2</f>
        <v>1.66</v>
      </c>
      <c r="N114" s="23"/>
      <c r="O114" s="52">
        <f>SUM(K114,C114,G114)</f>
        <v>147</v>
      </c>
      <c r="P114" s="25">
        <f>ROUND(O114/24,2)</f>
        <v>6.13</v>
      </c>
      <c r="Q114" s="26">
        <f>P114*2</f>
        <v>12.26</v>
      </c>
      <c r="R114" s="27">
        <v>0</v>
      </c>
    </row>
    <row r="115" spans="1:18" ht="22.5" thickBot="1" x14ac:dyDescent="0.55000000000000004">
      <c r="A115" s="74"/>
      <c r="B115" s="29" t="s">
        <v>18</v>
      </c>
      <c r="C115" s="30">
        <f>3+46</f>
        <v>49</v>
      </c>
      <c r="D115" s="31">
        <f>ROUND(C115/12,2)</f>
        <v>4.08</v>
      </c>
      <c r="E115" s="31">
        <f>D115*2</f>
        <v>8.16</v>
      </c>
      <c r="F115" s="32"/>
      <c r="G115" s="30">
        <v>46</v>
      </c>
      <c r="H115" s="31">
        <f>ROUND(G115/12,2)</f>
        <v>3.83</v>
      </c>
      <c r="I115" s="31">
        <f>H115*2</f>
        <v>7.66</v>
      </c>
      <c r="J115" s="32"/>
      <c r="K115" s="30"/>
      <c r="L115" s="31">
        <f>ROUND(K115/12,2)</f>
        <v>0</v>
      </c>
      <c r="M115" s="31">
        <f>L115*2</f>
        <v>0</v>
      </c>
      <c r="N115" s="32"/>
      <c r="O115" s="77">
        <f>SUM(K115,C115,G115)</f>
        <v>95</v>
      </c>
      <c r="P115" s="34">
        <f>ROUND(O115/24,2)</f>
        <v>3.96</v>
      </c>
      <c r="Q115" s="35">
        <f>P115*2</f>
        <v>7.92</v>
      </c>
      <c r="R115" s="36">
        <v>0</v>
      </c>
    </row>
    <row r="116" spans="1:18" x14ac:dyDescent="0.5">
      <c r="A116" s="37" t="s">
        <v>52</v>
      </c>
      <c r="B116" s="48"/>
      <c r="C116" s="39"/>
      <c r="D116" s="40"/>
      <c r="E116" s="40"/>
      <c r="F116" s="41"/>
      <c r="G116" s="39"/>
      <c r="H116" s="40"/>
      <c r="I116" s="40"/>
      <c r="J116" s="41"/>
      <c r="K116" s="39"/>
      <c r="L116" s="40"/>
      <c r="M116" s="40"/>
      <c r="N116" s="41"/>
      <c r="O116" s="76"/>
      <c r="P116" s="47"/>
      <c r="Q116" s="44"/>
      <c r="R116" s="45"/>
    </row>
    <row r="117" spans="1:18" x14ac:dyDescent="0.5">
      <c r="A117" s="19" t="s">
        <v>15</v>
      </c>
      <c r="B117" s="20" t="s">
        <v>16</v>
      </c>
      <c r="C117" s="21">
        <f>21859+1857</f>
        <v>23716</v>
      </c>
      <c r="D117" s="22">
        <f>ROUND(C117/18,2)</f>
        <v>1317.56</v>
      </c>
      <c r="E117" s="22"/>
      <c r="F117" s="23">
        <f>SUM(D117,E118:E119)</f>
        <v>1378.7399999999998</v>
      </c>
      <c r="G117" s="21">
        <f>21675+2243</f>
        <v>23918</v>
      </c>
      <c r="H117" s="22">
        <f>ROUND(G117/18,2)</f>
        <v>1328.78</v>
      </c>
      <c r="I117" s="22"/>
      <c r="J117" s="23">
        <f>SUM(H117,I118:I119)</f>
        <v>1362.94</v>
      </c>
      <c r="K117" s="21">
        <f>32+3</f>
        <v>35</v>
      </c>
      <c r="L117" s="22">
        <f>ROUND(K117/18,2)</f>
        <v>1.94</v>
      </c>
      <c r="M117" s="22"/>
      <c r="N117" s="23">
        <f>SUM(L117,M118:M119)</f>
        <v>1.94</v>
      </c>
      <c r="O117" s="24">
        <f>SUM(K117,C117,G117)</f>
        <v>47669</v>
      </c>
      <c r="P117" s="25">
        <f>ROUND(O117/36,2)</f>
        <v>1324.14</v>
      </c>
      <c r="Q117" s="26" t="s">
        <v>33</v>
      </c>
      <c r="R117" s="27">
        <f>SUM(P117,Q118:Q119)</f>
        <v>1371.8200000000002</v>
      </c>
    </row>
    <row r="118" spans="1:18" x14ac:dyDescent="0.5">
      <c r="A118" s="72"/>
      <c r="B118" s="20" t="s">
        <v>17</v>
      </c>
      <c r="C118" s="21">
        <v>356</v>
      </c>
      <c r="D118" s="22">
        <f>ROUND(C118/12,2)</f>
        <v>29.67</v>
      </c>
      <c r="E118" s="22">
        <f>D118*2</f>
        <v>59.34</v>
      </c>
      <c r="F118" s="23"/>
      <c r="G118" s="21">
        <f>130+69</f>
        <v>199</v>
      </c>
      <c r="H118" s="22">
        <f>ROUND(G118/12,2)</f>
        <v>16.579999999999998</v>
      </c>
      <c r="I118" s="22">
        <f>H118*2</f>
        <v>33.159999999999997</v>
      </c>
      <c r="J118" s="23"/>
      <c r="K118" s="21"/>
      <c r="L118" s="22">
        <f>ROUND(K118/12,2)</f>
        <v>0</v>
      </c>
      <c r="M118" s="22">
        <f>L118*2</f>
        <v>0</v>
      </c>
      <c r="N118" s="23"/>
      <c r="O118" s="52">
        <f>SUM(K118,C118,G118)</f>
        <v>555</v>
      </c>
      <c r="P118" s="25">
        <f>ROUND(O118/24,2)</f>
        <v>23.13</v>
      </c>
      <c r="Q118" s="26">
        <f>P118*2</f>
        <v>46.26</v>
      </c>
      <c r="R118" s="27">
        <v>0</v>
      </c>
    </row>
    <row r="119" spans="1:18" ht="22.5" thickBot="1" x14ac:dyDescent="0.55000000000000004">
      <c r="A119" s="74"/>
      <c r="B119" s="29" t="s">
        <v>18</v>
      </c>
      <c r="C119" s="30">
        <f>2+9</f>
        <v>11</v>
      </c>
      <c r="D119" s="31">
        <f>ROUND(C119/12,2)</f>
        <v>0.92</v>
      </c>
      <c r="E119" s="31">
        <f>D119*2</f>
        <v>1.84</v>
      </c>
      <c r="F119" s="32"/>
      <c r="G119" s="30">
        <v>6</v>
      </c>
      <c r="H119" s="31">
        <f>ROUND(G119/12,2)</f>
        <v>0.5</v>
      </c>
      <c r="I119" s="31">
        <f>H119*2</f>
        <v>1</v>
      </c>
      <c r="J119" s="32"/>
      <c r="K119" s="30"/>
      <c r="L119" s="31">
        <f>ROUND(K119/12,2)</f>
        <v>0</v>
      </c>
      <c r="M119" s="31">
        <f>L119*2</f>
        <v>0</v>
      </c>
      <c r="N119" s="32"/>
      <c r="O119" s="77">
        <f>SUM(K119,C119,G119)</f>
        <v>17</v>
      </c>
      <c r="P119" s="34">
        <f>ROUND(O119/24,2)</f>
        <v>0.71</v>
      </c>
      <c r="Q119" s="35">
        <f>P119*2</f>
        <v>1.42</v>
      </c>
      <c r="R119" s="36">
        <v>0</v>
      </c>
    </row>
    <row r="120" spans="1:18" x14ac:dyDescent="0.5">
      <c r="A120" s="37" t="s">
        <v>53</v>
      </c>
      <c r="B120" s="48"/>
      <c r="C120" s="39"/>
      <c r="D120" s="40"/>
      <c r="E120" s="40"/>
      <c r="F120" s="41"/>
      <c r="G120" s="39"/>
      <c r="H120" s="40"/>
      <c r="I120" s="40"/>
      <c r="J120" s="41"/>
      <c r="K120" s="39"/>
      <c r="L120" s="40"/>
      <c r="M120" s="40"/>
      <c r="N120" s="41"/>
      <c r="O120" s="46"/>
      <c r="P120" s="47"/>
      <c r="Q120" s="44"/>
      <c r="R120" s="45"/>
    </row>
    <row r="121" spans="1:18" x14ac:dyDescent="0.5">
      <c r="A121" s="19" t="s">
        <v>54</v>
      </c>
      <c r="B121" s="20" t="s">
        <v>16</v>
      </c>
      <c r="C121" s="21">
        <v>13010</v>
      </c>
      <c r="D121" s="22">
        <f>ROUND(C121/18,2)</f>
        <v>722.78</v>
      </c>
      <c r="E121" s="22"/>
      <c r="F121" s="23">
        <f>SUM(D121,E122:E123)</f>
        <v>744.59999999999991</v>
      </c>
      <c r="G121" s="21">
        <v>9133</v>
      </c>
      <c r="H121" s="22">
        <f>ROUND(G121/18,2)</f>
        <v>507.39</v>
      </c>
      <c r="I121" s="22"/>
      <c r="J121" s="23">
        <f>SUM(H121,I122:I123)</f>
        <v>524.39</v>
      </c>
      <c r="K121" s="21">
        <v>1560</v>
      </c>
      <c r="L121" s="22">
        <f>ROUND(K121/18,2)</f>
        <v>86.67</v>
      </c>
      <c r="M121" s="22"/>
      <c r="N121" s="23">
        <f>SUM(L121,M122:M123)</f>
        <v>86.67</v>
      </c>
      <c r="O121" s="24">
        <f t="shared" ref="O121:O153" si="3">SUM(K121,C121,G121)</f>
        <v>23703</v>
      </c>
      <c r="P121" s="25">
        <f>ROUND(O121/36,2)</f>
        <v>658.42</v>
      </c>
      <c r="Q121" s="26" t="s">
        <v>33</v>
      </c>
      <c r="R121" s="27">
        <f>SUM(P121,Q122:Q123)</f>
        <v>677.83999999999992</v>
      </c>
    </row>
    <row r="122" spans="1:18" x14ac:dyDescent="0.5">
      <c r="A122" s="70"/>
      <c r="B122" s="20" t="s">
        <v>17</v>
      </c>
      <c r="C122" s="21">
        <v>112</v>
      </c>
      <c r="D122" s="22">
        <f>ROUND(C122/12,2)</f>
        <v>9.33</v>
      </c>
      <c r="E122" s="22">
        <f>D122*2</f>
        <v>18.66</v>
      </c>
      <c r="F122" s="23"/>
      <c r="G122" s="21">
        <v>86</v>
      </c>
      <c r="H122" s="22">
        <f>ROUND(G122/12,2)</f>
        <v>7.17</v>
      </c>
      <c r="I122" s="22">
        <f>H122*2</f>
        <v>14.34</v>
      </c>
      <c r="J122" s="23"/>
      <c r="K122" s="21"/>
      <c r="L122" s="22">
        <f>ROUND(K122/12,2)</f>
        <v>0</v>
      </c>
      <c r="M122" s="22">
        <f>L122*2</f>
        <v>0</v>
      </c>
      <c r="N122" s="23"/>
      <c r="O122" s="24">
        <f t="shared" si="3"/>
        <v>198</v>
      </c>
      <c r="P122" s="25">
        <f>ROUND(O122/24,2)</f>
        <v>8.25</v>
      </c>
      <c r="Q122" s="26">
        <f>P122*2</f>
        <v>16.5</v>
      </c>
      <c r="R122" s="27">
        <v>0</v>
      </c>
    </row>
    <row r="123" spans="1:18" x14ac:dyDescent="0.5">
      <c r="A123" s="70"/>
      <c r="B123" s="20" t="s">
        <v>18</v>
      </c>
      <c r="C123" s="21">
        <v>19</v>
      </c>
      <c r="D123" s="22">
        <f>ROUND(C123/12,2)</f>
        <v>1.58</v>
      </c>
      <c r="E123" s="22">
        <f>D123*2</f>
        <v>3.16</v>
      </c>
      <c r="F123" s="23"/>
      <c r="G123" s="21">
        <v>16</v>
      </c>
      <c r="H123" s="22">
        <f>ROUND(G123/12,2)</f>
        <v>1.33</v>
      </c>
      <c r="I123" s="22">
        <f>H123*2</f>
        <v>2.66</v>
      </c>
      <c r="J123" s="23"/>
      <c r="K123" s="21"/>
      <c r="L123" s="22">
        <f>ROUND(K123/12,2)</f>
        <v>0</v>
      </c>
      <c r="M123" s="22">
        <f>L123*2</f>
        <v>0</v>
      </c>
      <c r="N123" s="23"/>
      <c r="O123" s="52">
        <f t="shared" si="3"/>
        <v>35</v>
      </c>
      <c r="P123" s="25">
        <f>ROUND(O123/24,2)</f>
        <v>1.46</v>
      </c>
      <c r="Q123" s="26">
        <f>P123*2</f>
        <v>2.92</v>
      </c>
      <c r="R123" s="27">
        <v>0</v>
      </c>
    </row>
    <row r="124" spans="1:18" x14ac:dyDescent="0.5">
      <c r="A124" s="19" t="s">
        <v>55</v>
      </c>
      <c r="B124" s="20" t="s">
        <v>16</v>
      </c>
      <c r="C124" s="21">
        <v>7724</v>
      </c>
      <c r="D124" s="22">
        <f>ROUND(C124/18,2)</f>
        <v>429.11</v>
      </c>
      <c r="E124" s="22"/>
      <c r="F124" s="23">
        <f>SUM(D124,E125:E126)</f>
        <v>454.11</v>
      </c>
      <c r="G124" s="21">
        <v>5026</v>
      </c>
      <c r="H124" s="22">
        <f>ROUND(G124/18,2)</f>
        <v>279.22000000000003</v>
      </c>
      <c r="I124" s="22"/>
      <c r="J124" s="23">
        <f>SUM(H124,I125:I126)</f>
        <v>296.22000000000003</v>
      </c>
      <c r="K124" s="21">
        <v>207</v>
      </c>
      <c r="L124" s="22">
        <f>ROUND(K124/18,2)</f>
        <v>11.5</v>
      </c>
      <c r="M124" s="22"/>
      <c r="N124" s="23">
        <f>SUM(L124,M125:M126)</f>
        <v>11.5</v>
      </c>
      <c r="O124" s="24">
        <f t="shared" si="3"/>
        <v>12957</v>
      </c>
      <c r="P124" s="25">
        <f>ROUND(O124/36,2)</f>
        <v>359.92</v>
      </c>
      <c r="Q124" s="26" t="s">
        <v>33</v>
      </c>
      <c r="R124" s="27">
        <f>SUM(P124,Q125:Q126)</f>
        <v>380.92</v>
      </c>
    </row>
    <row r="125" spans="1:18" x14ac:dyDescent="0.5">
      <c r="A125" s="70"/>
      <c r="B125" s="20" t="s">
        <v>17</v>
      </c>
      <c r="C125" s="21">
        <v>130</v>
      </c>
      <c r="D125" s="22">
        <f>ROUND(C125/12,2)</f>
        <v>10.83</v>
      </c>
      <c r="E125" s="22">
        <f>D125*2</f>
        <v>21.66</v>
      </c>
      <c r="F125" s="23"/>
      <c r="G125" s="21">
        <v>74</v>
      </c>
      <c r="H125" s="22">
        <f>ROUND(G125/12,2)</f>
        <v>6.17</v>
      </c>
      <c r="I125" s="22">
        <f>H125*2</f>
        <v>12.34</v>
      </c>
      <c r="J125" s="23"/>
      <c r="K125" s="21"/>
      <c r="L125" s="22">
        <f>ROUND(K125/12,2)</f>
        <v>0</v>
      </c>
      <c r="M125" s="22">
        <f>L125*2</f>
        <v>0</v>
      </c>
      <c r="N125" s="23"/>
      <c r="O125" s="24">
        <f t="shared" si="3"/>
        <v>204</v>
      </c>
      <c r="P125" s="25">
        <f>ROUND(O125/24,2)</f>
        <v>8.5</v>
      </c>
      <c r="Q125" s="26">
        <f>P125*2</f>
        <v>17</v>
      </c>
      <c r="R125" s="27">
        <v>0</v>
      </c>
    </row>
    <row r="126" spans="1:18" x14ac:dyDescent="0.5">
      <c r="A126" s="70"/>
      <c r="B126" s="20" t="s">
        <v>18</v>
      </c>
      <c r="C126" s="21">
        <v>20</v>
      </c>
      <c r="D126" s="22">
        <f>ROUND(C126/12,2)</f>
        <v>1.67</v>
      </c>
      <c r="E126" s="22">
        <f>D126*2</f>
        <v>3.34</v>
      </c>
      <c r="F126" s="23"/>
      <c r="G126" s="21">
        <v>28</v>
      </c>
      <c r="H126" s="22">
        <f>ROUND(G126/12,2)</f>
        <v>2.33</v>
      </c>
      <c r="I126" s="22">
        <f>H126*2</f>
        <v>4.66</v>
      </c>
      <c r="J126" s="23"/>
      <c r="K126" s="21"/>
      <c r="L126" s="22">
        <f>ROUND(K126/12,2)</f>
        <v>0</v>
      </c>
      <c r="M126" s="22">
        <f>L126*2</f>
        <v>0</v>
      </c>
      <c r="N126" s="23"/>
      <c r="O126" s="52">
        <f t="shared" si="3"/>
        <v>48</v>
      </c>
      <c r="P126" s="25">
        <f>ROUND(O126/24,2)</f>
        <v>2</v>
      </c>
      <c r="Q126" s="26">
        <f>P126*2</f>
        <v>4</v>
      </c>
      <c r="R126" s="27">
        <v>0</v>
      </c>
    </row>
    <row r="127" spans="1:18" x14ac:dyDescent="0.5">
      <c r="A127" s="19" t="s">
        <v>56</v>
      </c>
      <c r="B127" s="20" t="s">
        <v>16</v>
      </c>
      <c r="C127" s="21">
        <v>1247</v>
      </c>
      <c r="D127" s="22">
        <f>ROUND(C127/18,2)</f>
        <v>69.28</v>
      </c>
      <c r="E127" s="22"/>
      <c r="F127" s="23">
        <f>SUM(D127,E128:E129)</f>
        <v>70.94</v>
      </c>
      <c r="G127" s="21">
        <v>1280</v>
      </c>
      <c r="H127" s="22">
        <f>ROUND(G127/18,2)</f>
        <v>71.11</v>
      </c>
      <c r="I127" s="22"/>
      <c r="J127" s="23">
        <f>SUM(H127,I128:I129)</f>
        <v>73.27</v>
      </c>
      <c r="K127" s="21">
        <v>14</v>
      </c>
      <c r="L127" s="22">
        <f>ROUND(K127/18,2)</f>
        <v>0.78</v>
      </c>
      <c r="M127" s="22"/>
      <c r="N127" s="23">
        <f>SUM(L127,M128:M129)</f>
        <v>0.78</v>
      </c>
      <c r="O127" s="24">
        <f t="shared" si="3"/>
        <v>2541</v>
      </c>
      <c r="P127" s="25">
        <f>ROUND(O127/36,2)</f>
        <v>70.58</v>
      </c>
      <c r="Q127" s="26" t="s">
        <v>33</v>
      </c>
      <c r="R127" s="27">
        <f>SUM(P127,Q128:Q129)</f>
        <v>72.5</v>
      </c>
    </row>
    <row r="128" spans="1:18" x14ac:dyDescent="0.5">
      <c r="A128" s="70"/>
      <c r="B128" s="20" t="s">
        <v>17</v>
      </c>
      <c r="C128" s="21">
        <v>10</v>
      </c>
      <c r="D128" s="22">
        <f>ROUND(C128/12,2)</f>
        <v>0.83</v>
      </c>
      <c r="E128" s="22">
        <f>D128*2</f>
        <v>1.66</v>
      </c>
      <c r="F128" s="23"/>
      <c r="G128" s="21">
        <v>10</v>
      </c>
      <c r="H128" s="22">
        <f>ROUND(G128/12,2)</f>
        <v>0.83</v>
      </c>
      <c r="I128" s="22">
        <f>H128*2</f>
        <v>1.66</v>
      </c>
      <c r="J128" s="23"/>
      <c r="K128" s="21"/>
      <c r="L128" s="22">
        <f>ROUND(K128/12,2)</f>
        <v>0</v>
      </c>
      <c r="M128" s="22">
        <f>L128*2</f>
        <v>0</v>
      </c>
      <c r="N128" s="23"/>
      <c r="O128" s="24">
        <f t="shared" si="3"/>
        <v>20</v>
      </c>
      <c r="P128" s="25">
        <f>ROUND(O128/24,2)</f>
        <v>0.83</v>
      </c>
      <c r="Q128" s="26">
        <f>P128*2</f>
        <v>1.66</v>
      </c>
      <c r="R128" s="27">
        <v>0</v>
      </c>
    </row>
    <row r="129" spans="1:18" x14ac:dyDescent="0.5">
      <c r="A129" s="70"/>
      <c r="B129" s="20" t="s">
        <v>18</v>
      </c>
      <c r="C129" s="21"/>
      <c r="D129" s="22">
        <f>ROUND(C129/12,2)</f>
        <v>0</v>
      </c>
      <c r="E129" s="22">
        <f>D129*2</f>
        <v>0</v>
      </c>
      <c r="F129" s="23"/>
      <c r="G129" s="21">
        <v>3</v>
      </c>
      <c r="H129" s="22">
        <f>ROUND(G129/12,2)</f>
        <v>0.25</v>
      </c>
      <c r="I129" s="22">
        <f>H129*2</f>
        <v>0.5</v>
      </c>
      <c r="J129" s="23"/>
      <c r="K129" s="21"/>
      <c r="L129" s="22">
        <f>ROUND(K129/12,2)</f>
        <v>0</v>
      </c>
      <c r="M129" s="22">
        <f>L129*2</f>
        <v>0</v>
      </c>
      <c r="N129" s="23"/>
      <c r="O129" s="52">
        <f t="shared" si="3"/>
        <v>3</v>
      </c>
      <c r="P129" s="25">
        <f>ROUND(O129/24,2)</f>
        <v>0.13</v>
      </c>
      <c r="Q129" s="26">
        <f>P129*2</f>
        <v>0.26</v>
      </c>
      <c r="R129" s="27">
        <v>0</v>
      </c>
    </row>
    <row r="130" spans="1:18" x14ac:dyDescent="0.5">
      <c r="A130" s="19" t="s">
        <v>57</v>
      </c>
      <c r="B130" s="20" t="s">
        <v>16</v>
      </c>
      <c r="C130" s="21">
        <v>1085</v>
      </c>
      <c r="D130" s="22">
        <f>ROUND(C130/18,2)</f>
        <v>60.28</v>
      </c>
      <c r="E130" s="22"/>
      <c r="F130" s="23">
        <f>SUM(D130,E131:E132)</f>
        <v>70.44</v>
      </c>
      <c r="G130" s="21">
        <v>1585</v>
      </c>
      <c r="H130" s="22">
        <f>ROUND(G130/18,2)</f>
        <v>88.06</v>
      </c>
      <c r="I130" s="22"/>
      <c r="J130" s="23">
        <f>SUM(H130,I131:I132)</f>
        <v>98.06</v>
      </c>
      <c r="K130" s="21"/>
      <c r="L130" s="22">
        <f>ROUND(K130/18,2)</f>
        <v>0</v>
      </c>
      <c r="M130" s="22"/>
      <c r="N130" s="23">
        <f>SUM(L130,M131:M132)</f>
        <v>0</v>
      </c>
      <c r="O130" s="24">
        <f t="shared" si="3"/>
        <v>2670</v>
      </c>
      <c r="P130" s="25">
        <f>ROUND(O130/36,2)</f>
        <v>74.17</v>
      </c>
      <c r="Q130" s="26" t="s">
        <v>33</v>
      </c>
      <c r="R130" s="27">
        <f>SUM(P130,Q131:Q132)</f>
        <v>84.25</v>
      </c>
    </row>
    <row r="131" spans="1:18" x14ac:dyDescent="0.5">
      <c r="A131" s="70"/>
      <c r="B131" s="20" t="s">
        <v>17</v>
      </c>
      <c r="C131" s="21">
        <v>61</v>
      </c>
      <c r="D131" s="22">
        <f>ROUND(C131/12,2)</f>
        <v>5.08</v>
      </c>
      <c r="E131" s="22">
        <f>D131*2</f>
        <v>10.16</v>
      </c>
      <c r="F131" s="23"/>
      <c r="G131" s="21">
        <v>60</v>
      </c>
      <c r="H131" s="22">
        <f>ROUND(G131/12,2)</f>
        <v>5</v>
      </c>
      <c r="I131" s="22">
        <f>H131*2</f>
        <v>10</v>
      </c>
      <c r="J131" s="23"/>
      <c r="K131" s="21"/>
      <c r="L131" s="22">
        <f>ROUND(K131/12,2)</f>
        <v>0</v>
      </c>
      <c r="M131" s="22">
        <f>L131*2</f>
        <v>0</v>
      </c>
      <c r="N131" s="23"/>
      <c r="O131" s="24">
        <f t="shared" si="3"/>
        <v>121</v>
      </c>
      <c r="P131" s="25">
        <f>ROUND(O131/24,2)</f>
        <v>5.04</v>
      </c>
      <c r="Q131" s="26">
        <f>P131*2</f>
        <v>10.08</v>
      </c>
      <c r="R131" s="27">
        <v>0</v>
      </c>
    </row>
    <row r="132" spans="1:18" x14ac:dyDescent="0.5">
      <c r="A132" s="70"/>
      <c r="B132" s="20" t="s">
        <v>18</v>
      </c>
      <c r="C132" s="21"/>
      <c r="D132" s="22">
        <f>ROUND(C132/12,2)</f>
        <v>0</v>
      </c>
      <c r="E132" s="22">
        <f>D132*2</f>
        <v>0</v>
      </c>
      <c r="F132" s="23"/>
      <c r="G132" s="21"/>
      <c r="H132" s="22">
        <f>ROUND(G132/12,2)</f>
        <v>0</v>
      </c>
      <c r="I132" s="22">
        <f>H132*2</f>
        <v>0</v>
      </c>
      <c r="J132" s="23"/>
      <c r="K132" s="21"/>
      <c r="L132" s="22">
        <f>ROUND(K132/12,2)</f>
        <v>0</v>
      </c>
      <c r="M132" s="22">
        <f>L132*2</f>
        <v>0</v>
      </c>
      <c r="N132" s="23"/>
      <c r="O132" s="52">
        <f t="shared" si="3"/>
        <v>0</v>
      </c>
      <c r="P132" s="25">
        <f>ROUND(O132/24,2)</f>
        <v>0</v>
      </c>
      <c r="Q132" s="26">
        <f>P132*2</f>
        <v>0</v>
      </c>
      <c r="R132" s="27">
        <v>0</v>
      </c>
    </row>
    <row r="133" spans="1:18" x14ac:dyDescent="0.5">
      <c r="A133" s="19" t="s">
        <v>58</v>
      </c>
      <c r="B133" s="20" t="s">
        <v>16</v>
      </c>
      <c r="C133" s="21">
        <v>5262</v>
      </c>
      <c r="D133" s="22">
        <f>ROUND(C133/18,2)</f>
        <v>292.33</v>
      </c>
      <c r="E133" s="22"/>
      <c r="F133" s="23">
        <f>SUM(D133,E134:E135)</f>
        <v>315.99</v>
      </c>
      <c r="G133" s="21">
        <v>2410</v>
      </c>
      <c r="H133" s="22">
        <f>ROUND(G133/18,2)</f>
        <v>133.88999999999999</v>
      </c>
      <c r="I133" s="22"/>
      <c r="J133" s="23">
        <f>SUM(H133,I134:I135)</f>
        <v>158.88999999999999</v>
      </c>
      <c r="K133" s="21"/>
      <c r="L133" s="22">
        <f>ROUND(K133/18,2)</f>
        <v>0</v>
      </c>
      <c r="M133" s="22"/>
      <c r="N133" s="23">
        <f>SUM(L133,M134:M135)</f>
        <v>0</v>
      </c>
      <c r="O133" s="24">
        <f t="shared" si="3"/>
        <v>7672</v>
      </c>
      <c r="P133" s="25">
        <f>ROUND(O133/36,2)</f>
        <v>213.11</v>
      </c>
      <c r="Q133" s="26" t="s">
        <v>33</v>
      </c>
      <c r="R133" s="27">
        <f>SUM(P133,Q134:Q135)</f>
        <v>237.45000000000002</v>
      </c>
    </row>
    <row r="134" spans="1:18" x14ac:dyDescent="0.5">
      <c r="A134" s="70"/>
      <c r="B134" s="20" t="s">
        <v>17</v>
      </c>
      <c r="C134" s="21">
        <v>123</v>
      </c>
      <c r="D134" s="22">
        <f>ROUND(C134/12,2)</f>
        <v>10.25</v>
      </c>
      <c r="E134" s="22">
        <f>D134*2</f>
        <v>20.5</v>
      </c>
      <c r="F134" s="23"/>
      <c r="G134" s="21">
        <v>129</v>
      </c>
      <c r="H134" s="22">
        <f>ROUND(G134/12,2)</f>
        <v>10.75</v>
      </c>
      <c r="I134" s="22">
        <f>H134*2</f>
        <v>21.5</v>
      </c>
      <c r="J134" s="23"/>
      <c r="K134" s="21"/>
      <c r="L134" s="22">
        <f>ROUND(K134/12,2)</f>
        <v>0</v>
      </c>
      <c r="M134" s="22">
        <f>L134*2</f>
        <v>0</v>
      </c>
      <c r="N134" s="23"/>
      <c r="O134" s="24">
        <f t="shared" si="3"/>
        <v>252</v>
      </c>
      <c r="P134" s="25">
        <f>ROUND(O134/24,2)</f>
        <v>10.5</v>
      </c>
      <c r="Q134" s="26">
        <f>P134*2</f>
        <v>21</v>
      </c>
      <c r="R134" s="27">
        <v>0</v>
      </c>
    </row>
    <row r="135" spans="1:18" x14ac:dyDescent="0.5">
      <c r="A135" s="70"/>
      <c r="B135" s="20" t="s">
        <v>18</v>
      </c>
      <c r="C135" s="21">
        <v>19</v>
      </c>
      <c r="D135" s="22">
        <f>ROUND(C135/12,2)</f>
        <v>1.58</v>
      </c>
      <c r="E135" s="22">
        <f>D135*2</f>
        <v>3.16</v>
      </c>
      <c r="F135" s="23"/>
      <c r="G135" s="21">
        <v>21</v>
      </c>
      <c r="H135" s="22">
        <f>ROUND(G135/12,2)</f>
        <v>1.75</v>
      </c>
      <c r="I135" s="22">
        <f>H135*2</f>
        <v>3.5</v>
      </c>
      <c r="J135" s="23"/>
      <c r="K135" s="21"/>
      <c r="L135" s="22">
        <f>ROUND(K135/12,2)</f>
        <v>0</v>
      </c>
      <c r="M135" s="22">
        <f>L135*2</f>
        <v>0</v>
      </c>
      <c r="N135" s="23"/>
      <c r="O135" s="52">
        <f t="shared" si="3"/>
        <v>40</v>
      </c>
      <c r="P135" s="25">
        <f>ROUND(O135/24,2)</f>
        <v>1.67</v>
      </c>
      <c r="Q135" s="26">
        <f>P135*2</f>
        <v>3.34</v>
      </c>
      <c r="R135" s="27">
        <v>0</v>
      </c>
    </row>
    <row r="136" spans="1:18" x14ac:dyDescent="0.5">
      <c r="A136" s="19" t="s">
        <v>59</v>
      </c>
      <c r="B136" s="20" t="s">
        <v>16</v>
      </c>
      <c r="C136" s="21">
        <v>1589</v>
      </c>
      <c r="D136" s="22">
        <f>ROUND(C136/18,2)</f>
        <v>88.28</v>
      </c>
      <c r="E136" s="22"/>
      <c r="F136" s="23">
        <f>SUM(D136,E137:E138)</f>
        <v>89.62</v>
      </c>
      <c r="G136" s="21">
        <v>1066</v>
      </c>
      <c r="H136" s="22">
        <f>ROUND(G136/18,2)</f>
        <v>59.22</v>
      </c>
      <c r="I136" s="22"/>
      <c r="J136" s="23">
        <f>SUM(H136,I137:I138)</f>
        <v>62.22</v>
      </c>
      <c r="K136" s="21">
        <v>58</v>
      </c>
      <c r="L136" s="22">
        <f>ROUND(K136/18,2)</f>
        <v>3.22</v>
      </c>
      <c r="M136" s="22"/>
      <c r="N136" s="23">
        <f>SUM(L136,M137:M138)</f>
        <v>3.22</v>
      </c>
      <c r="O136" s="24">
        <f t="shared" si="3"/>
        <v>2713</v>
      </c>
      <c r="P136" s="25">
        <f>ROUND(O136/36,2)</f>
        <v>75.36</v>
      </c>
      <c r="Q136" s="26" t="s">
        <v>33</v>
      </c>
      <c r="R136" s="27">
        <f>SUM(P136,Q137:Q138)</f>
        <v>77.52</v>
      </c>
    </row>
    <row r="137" spans="1:18" x14ac:dyDescent="0.5">
      <c r="A137" s="70"/>
      <c r="B137" s="20" t="s">
        <v>17</v>
      </c>
      <c r="C137" s="21">
        <v>8</v>
      </c>
      <c r="D137" s="22">
        <f>ROUND(C137/12,2)</f>
        <v>0.67</v>
      </c>
      <c r="E137" s="22">
        <f>D137*2</f>
        <v>1.34</v>
      </c>
      <c r="F137" s="23"/>
      <c r="G137" s="21">
        <v>18</v>
      </c>
      <c r="H137" s="22">
        <f>ROUND(G137/12,2)</f>
        <v>1.5</v>
      </c>
      <c r="I137" s="22">
        <f>H137*2</f>
        <v>3</v>
      </c>
      <c r="J137" s="23"/>
      <c r="K137" s="21"/>
      <c r="L137" s="22">
        <f>ROUND(K137/12,2)</f>
        <v>0</v>
      </c>
      <c r="M137" s="22">
        <f>L137*2</f>
        <v>0</v>
      </c>
      <c r="N137" s="23"/>
      <c r="O137" s="24">
        <f t="shared" si="3"/>
        <v>26</v>
      </c>
      <c r="P137" s="25">
        <f>ROUND(O137/24,2)</f>
        <v>1.08</v>
      </c>
      <c r="Q137" s="26">
        <f>P137*2</f>
        <v>2.16</v>
      </c>
      <c r="R137" s="27">
        <v>0</v>
      </c>
    </row>
    <row r="138" spans="1:18" x14ac:dyDescent="0.5">
      <c r="A138" s="70"/>
      <c r="B138" s="20" t="s">
        <v>18</v>
      </c>
      <c r="C138" s="21"/>
      <c r="D138" s="22">
        <f>ROUND(C138/12,2)</f>
        <v>0</v>
      </c>
      <c r="E138" s="22">
        <f>D138*2</f>
        <v>0</v>
      </c>
      <c r="F138" s="23"/>
      <c r="G138" s="21"/>
      <c r="H138" s="22">
        <f>ROUND(G138/12,2)</f>
        <v>0</v>
      </c>
      <c r="I138" s="22">
        <f>H138*2</f>
        <v>0</v>
      </c>
      <c r="J138" s="23"/>
      <c r="K138" s="21"/>
      <c r="L138" s="22">
        <f>ROUND(K138/12,2)</f>
        <v>0</v>
      </c>
      <c r="M138" s="22">
        <f>L138*2</f>
        <v>0</v>
      </c>
      <c r="N138" s="23"/>
      <c r="O138" s="52">
        <f t="shared" si="3"/>
        <v>0</v>
      </c>
      <c r="P138" s="25">
        <f>ROUND(O138/24,2)</f>
        <v>0</v>
      </c>
      <c r="Q138" s="26">
        <f>P138*2</f>
        <v>0</v>
      </c>
      <c r="R138" s="27">
        <v>0</v>
      </c>
    </row>
    <row r="139" spans="1:18" x14ac:dyDescent="0.5">
      <c r="A139" s="19" t="s">
        <v>60</v>
      </c>
      <c r="B139" s="20" t="s">
        <v>16</v>
      </c>
      <c r="C139" s="21">
        <v>8260</v>
      </c>
      <c r="D139" s="22">
        <f>ROUND(C139/18,2)</f>
        <v>458.89</v>
      </c>
      <c r="E139" s="22"/>
      <c r="F139" s="23">
        <f>SUM(D139,E140:E141)</f>
        <v>468.72999999999996</v>
      </c>
      <c r="G139" s="21">
        <v>6156</v>
      </c>
      <c r="H139" s="22">
        <f>ROUND(G139/18,2)</f>
        <v>342</v>
      </c>
      <c r="I139" s="22"/>
      <c r="J139" s="23">
        <f>SUM(H139,I140:I141)</f>
        <v>352</v>
      </c>
      <c r="K139" s="21">
        <v>274</v>
      </c>
      <c r="L139" s="22">
        <f>ROUND(K139/18,2)</f>
        <v>15.22</v>
      </c>
      <c r="M139" s="22"/>
      <c r="N139" s="23">
        <f>SUM(L139,M140:M141)</f>
        <v>15.22</v>
      </c>
      <c r="O139" s="24">
        <f t="shared" si="3"/>
        <v>14690</v>
      </c>
      <c r="P139" s="25">
        <f>ROUND(O139/36,2)</f>
        <v>408.06</v>
      </c>
      <c r="Q139" s="26" t="s">
        <v>33</v>
      </c>
      <c r="R139" s="27">
        <f>SUM(P139,Q140:Q141)</f>
        <v>417.98</v>
      </c>
    </row>
    <row r="140" spans="1:18" x14ac:dyDescent="0.5">
      <c r="A140" s="70"/>
      <c r="B140" s="20" t="s">
        <v>17</v>
      </c>
      <c r="C140" s="21">
        <v>12</v>
      </c>
      <c r="D140" s="22">
        <f>ROUND(C140/12,2)</f>
        <v>1</v>
      </c>
      <c r="E140" s="22">
        <f>D140*2</f>
        <v>2</v>
      </c>
      <c r="F140" s="23"/>
      <c r="G140" s="21">
        <v>18</v>
      </c>
      <c r="H140" s="22">
        <f>ROUND(G140/12,2)</f>
        <v>1.5</v>
      </c>
      <c r="I140" s="22">
        <f>H140*2</f>
        <v>3</v>
      </c>
      <c r="J140" s="23"/>
      <c r="K140" s="21"/>
      <c r="L140" s="22">
        <f>ROUND(K140/12,2)</f>
        <v>0</v>
      </c>
      <c r="M140" s="22">
        <f>L140*2</f>
        <v>0</v>
      </c>
      <c r="N140" s="23"/>
      <c r="O140" s="24">
        <f t="shared" si="3"/>
        <v>30</v>
      </c>
      <c r="P140" s="25">
        <f>ROUND(O140/24,2)</f>
        <v>1.25</v>
      </c>
      <c r="Q140" s="26">
        <f>P140*2</f>
        <v>2.5</v>
      </c>
      <c r="R140" s="27">
        <v>0</v>
      </c>
    </row>
    <row r="141" spans="1:18" x14ac:dyDescent="0.5">
      <c r="A141" s="70"/>
      <c r="B141" s="20" t="s">
        <v>18</v>
      </c>
      <c r="C141" s="21">
        <v>47</v>
      </c>
      <c r="D141" s="22">
        <f>ROUND(C141/12,2)</f>
        <v>3.92</v>
      </c>
      <c r="E141" s="22">
        <f>D141*2</f>
        <v>7.84</v>
      </c>
      <c r="F141" s="23"/>
      <c r="G141" s="21">
        <v>42</v>
      </c>
      <c r="H141" s="22">
        <f>ROUND(G141/12,2)</f>
        <v>3.5</v>
      </c>
      <c r="I141" s="22">
        <f>H141*2</f>
        <v>7</v>
      </c>
      <c r="J141" s="23"/>
      <c r="K141" s="21"/>
      <c r="L141" s="22">
        <f>ROUND(K141/12,2)</f>
        <v>0</v>
      </c>
      <c r="M141" s="22">
        <f>L141*2</f>
        <v>0</v>
      </c>
      <c r="N141" s="23"/>
      <c r="O141" s="52">
        <f t="shared" si="3"/>
        <v>89</v>
      </c>
      <c r="P141" s="25">
        <f>ROUND(O141/24,2)</f>
        <v>3.71</v>
      </c>
      <c r="Q141" s="26">
        <f>P141*2</f>
        <v>7.42</v>
      </c>
      <c r="R141" s="27">
        <v>0</v>
      </c>
    </row>
    <row r="142" spans="1:18" x14ac:dyDescent="0.5">
      <c r="A142" s="19" t="s">
        <v>61</v>
      </c>
      <c r="B142" s="20" t="s">
        <v>16</v>
      </c>
      <c r="C142" s="21">
        <v>5072</v>
      </c>
      <c r="D142" s="22">
        <f>ROUND(C142/18,2)</f>
        <v>281.77999999999997</v>
      </c>
      <c r="E142" s="22"/>
      <c r="F142" s="23">
        <f>SUM(D142,E143:E144)</f>
        <v>293.60000000000002</v>
      </c>
      <c r="G142" s="21">
        <v>3649</v>
      </c>
      <c r="H142" s="22">
        <f>ROUND(G142/18,2)</f>
        <v>202.72</v>
      </c>
      <c r="I142" s="22"/>
      <c r="J142" s="23">
        <f>SUM(H142,I143:I144)</f>
        <v>215.72</v>
      </c>
      <c r="K142" s="21"/>
      <c r="L142" s="22">
        <f>ROUND(K142/18,2)</f>
        <v>0</v>
      </c>
      <c r="M142" s="22"/>
      <c r="N142" s="23">
        <f>SUM(L142,M143:M144)</f>
        <v>0</v>
      </c>
      <c r="O142" s="24">
        <f t="shared" si="3"/>
        <v>8721</v>
      </c>
      <c r="P142" s="25">
        <f>ROUND(O142/36,2)</f>
        <v>242.25</v>
      </c>
      <c r="Q142" s="26" t="s">
        <v>33</v>
      </c>
      <c r="R142" s="27">
        <f>SUM(P142,Q143:Q144)</f>
        <v>254.67000000000002</v>
      </c>
    </row>
    <row r="143" spans="1:18" x14ac:dyDescent="0.5">
      <c r="A143" s="70"/>
      <c r="B143" s="20" t="s">
        <v>17</v>
      </c>
      <c r="C143" s="21">
        <v>61</v>
      </c>
      <c r="D143" s="22">
        <f>ROUND(C143/12,2)</f>
        <v>5.08</v>
      </c>
      <c r="E143" s="22">
        <f>D143*2</f>
        <v>10.16</v>
      </c>
      <c r="F143" s="23"/>
      <c r="G143" s="21">
        <v>66</v>
      </c>
      <c r="H143" s="22">
        <f>ROUND(G143/12,2)</f>
        <v>5.5</v>
      </c>
      <c r="I143" s="22">
        <f>H143*2</f>
        <v>11</v>
      </c>
      <c r="J143" s="23"/>
      <c r="K143" s="21"/>
      <c r="L143" s="22">
        <f>ROUND(K143/12,2)</f>
        <v>0</v>
      </c>
      <c r="M143" s="22">
        <f>L143*2</f>
        <v>0</v>
      </c>
      <c r="N143" s="23"/>
      <c r="O143" s="24">
        <f t="shared" si="3"/>
        <v>127</v>
      </c>
      <c r="P143" s="25">
        <f>ROUND(O143/24,2)</f>
        <v>5.29</v>
      </c>
      <c r="Q143" s="26">
        <f>P143*2</f>
        <v>10.58</v>
      </c>
      <c r="R143" s="27">
        <v>0</v>
      </c>
    </row>
    <row r="144" spans="1:18" x14ac:dyDescent="0.5">
      <c r="A144" s="70"/>
      <c r="B144" s="20" t="s">
        <v>18</v>
      </c>
      <c r="C144" s="21">
        <v>10</v>
      </c>
      <c r="D144" s="22">
        <f>ROUND(C144/12,2)</f>
        <v>0.83</v>
      </c>
      <c r="E144" s="22">
        <f>D144*2</f>
        <v>1.66</v>
      </c>
      <c r="F144" s="23"/>
      <c r="G144" s="21">
        <v>12</v>
      </c>
      <c r="H144" s="22">
        <f>ROUND(G144/12,2)</f>
        <v>1</v>
      </c>
      <c r="I144" s="22">
        <f>H144*2</f>
        <v>2</v>
      </c>
      <c r="J144" s="23"/>
      <c r="K144" s="21"/>
      <c r="L144" s="22">
        <f>ROUND(K144/12,2)</f>
        <v>0</v>
      </c>
      <c r="M144" s="22">
        <f>L144*2</f>
        <v>0</v>
      </c>
      <c r="N144" s="23"/>
      <c r="O144" s="52">
        <f t="shared" si="3"/>
        <v>22</v>
      </c>
      <c r="P144" s="25">
        <f>ROUND(O144/24,2)</f>
        <v>0.92</v>
      </c>
      <c r="Q144" s="26">
        <f>P144*2</f>
        <v>1.84</v>
      </c>
      <c r="R144" s="27">
        <v>0</v>
      </c>
    </row>
    <row r="145" spans="1:18" x14ac:dyDescent="0.5">
      <c r="A145" s="19" t="s">
        <v>62</v>
      </c>
      <c r="B145" s="20" t="s">
        <v>16</v>
      </c>
      <c r="C145" s="21">
        <f>70+819</f>
        <v>889</v>
      </c>
      <c r="D145" s="22">
        <f>ROUND(C145/18,2)</f>
        <v>49.39</v>
      </c>
      <c r="E145" s="22"/>
      <c r="F145" s="23">
        <f>SUM(D145,E146:E147)</f>
        <v>85.89</v>
      </c>
      <c r="G145" s="21">
        <f>20</f>
        <v>20</v>
      </c>
      <c r="H145" s="22">
        <f>ROUND(G145/18,2)</f>
        <v>1.1100000000000001</v>
      </c>
      <c r="I145" s="22"/>
      <c r="J145" s="23">
        <f>SUM(H145,I146:I147)</f>
        <v>28.93</v>
      </c>
      <c r="K145" s="21"/>
      <c r="L145" s="22">
        <f>ROUND(K145/18,2)</f>
        <v>0</v>
      </c>
      <c r="M145" s="22"/>
      <c r="N145" s="23">
        <f>SUM(L145,M146:M147)</f>
        <v>0</v>
      </c>
      <c r="O145" s="24">
        <f t="shared" si="3"/>
        <v>909</v>
      </c>
      <c r="P145" s="25">
        <f>ROUND(O145/36,2)</f>
        <v>25.25</v>
      </c>
      <c r="Q145" s="26" t="s">
        <v>33</v>
      </c>
      <c r="R145" s="27">
        <f>SUM(P145,Q146:Q147)</f>
        <v>57.430000000000007</v>
      </c>
    </row>
    <row r="146" spans="1:18" x14ac:dyDescent="0.5">
      <c r="A146" s="70"/>
      <c r="B146" s="20" t="s">
        <v>17</v>
      </c>
      <c r="C146" s="21">
        <f>74+29+9</f>
        <v>112</v>
      </c>
      <c r="D146" s="22">
        <f>ROUND(C146/12,2)</f>
        <v>9.33</v>
      </c>
      <c r="E146" s="22">
        <f>D146*2</f>
        <v>18.66</v>
      </c>
      <c r="F146" s="23"/>
      <c r="G146" s="21">
        <f>42+3+16</f>
        <v>61</v>
      </c>
      <c r="H146" s="22">
        <f>ROUND(G146/12,2)</f>
        <v>5.08</v>
      </c>
      <c r="I146" s="22">
        <f>H146*2</f>
        <v>10.16</v>
      </c>
      <c r="J146" s="23"/>
      <c r="K146" s="21"/>
      <c r="L146" s="22">
        <f>ROUND(K146/12,2)</f>
        <v>0</v>
      </c>
      <c r="M146" s="22">
        <f>L146*2</f>
        <v>0</v>
      </c>
      <c r="N146" s="23"/>
      <c r="O146" s="24">
        <f t="shared" si="3"/>
        <v>173</v>
      </c>
      <c r="P146" s="25">
        <f>ROUND(O146/24,2)</f>
        <v>7.21</v>
      </c>
      <c r="Q146" s="26">
        <f>P146*2</f>
        <v>14.42</v>
      </c>
      <c r="R146" s="27">
        <v>0</v>
      </c>
    </row>
    <row r="147" spans="1:18" x14ac:dyDescent="0.5">
      <c r="A147" s="70"/>
      <c r="B147" s="20" t="s">
        <v>18</v>
      </c>
      <c r="C147" s="21">
        <f>64+43</f>
        <v>107</v>
      </c>
      <c r="D147" s="22">
        <f>ROUND(C147/12,2)</f>
        <v>8.92</v>
      </c>
      <c r="E147" s="22">
        <f>D147*2</f>
        <v>17.84</v>
      </c>
      <c r="F147" s="23"/>
      <c r="G147" s="21">
        <f>63+9+34</f>
        <v>106</v>
      </c>
      <c r="H147" s="22">
        <f>ROUND(G147/12,2)</f>
        <v>8.83</v>
      </c>
      <c r="I147" s="22">
        <f>H147*2</f>
        <v>17.66</v>
      </c>
      <c r="J147" s="23"/>
      <c r="K147" s="21"/>
      <c r="L147" s="22">
        <f>ROUND(K147/12,2)</f>
        <v>0</v>
      </c>
      <c r="M147" s="22">
        <f>L147*2</f>
        <v>0</v>
      </c>
      <c r="N147" s="23"/>
      <c r="O147" s="52">
        <f t="shared" si="3"/>
        <v>213</v>
      </c>
      <c r="P147" s="25">
        <f>ROUND(O147/24,2)</f>
        <v>8.8800000000000008</v>
      </c>
      <c r="Q147" s="26">
        <f>P147*2</f>
        <v>17.760000000000002</v>
      </c>
      <c r="R147" s="27">
        <v>0</v>
      </c>
    </row>
    <row r="148" spans="1:18" x14ac:dyDescent="0.5">
      <c r="A148" s="19" t="s">
        <v>63</v>
      </c>
      <c r="B148" s="20" t="s">
        <v>16</v>
      </c>
      <c r="C148" s="21">
        <v>921</v>
      </c>
      <c r="D148" s="22">
        <f>ROUND(C148/18,2)</f>
        <v>51.17</v>
      </c>
      <c r="E148" s="22"/>
      <c r="F148" s="23">
        <f>SUM(D148,E149:E150)</f>
        <v>66.83</v>
      </c>
      <c r="G148" s="21">
        <v>1145</v>
      </c>
      <c r="H148" s="22">
        <f>ROUND(G148/18,2)</f>
        <v>63.61</v>
      </c>
      <c r="I148" s="22"/>
      <c r="J148" s="23">
        <f>SUM(H148,I149:I150)</f>
        <v>75.77</v>
      </c>
      <c r="K148" s="21"/>
      <c r="L148" s="22">
        <f>ROUND(K148/18,2)</f>
        <v>0</v>
      </c>
      <c r="M148" s="22"/>
      <c r="N148" s="23">
        <f>SUM(L148,M149:M150)</f>
        <v>0</v>
      </c>
      <c r="O148" s="24">
        <f t="shared" si="3"/>
        <v>2066</v>
      </c>
      <c r="P148" s="25">
        <f>ROUND(O148/36,2)</f>
        <v>57.39</v>
      </c>
      <c r="Q148" s="26" t="s">
        <v>33</v>
      </c>
      <c r="R148" s="27">
        <f>SUM(P148,Q149:Q150)</f>
        <v>71.31</v>
      </c>
    </row>
    <row r="149" spans="1:18" x14ac:dyDescent="0.5">
      <c r="A149" s="70"/>
      <c r="B149" s="20" t="s">
        <v>17</v>
      </c>
      <c r="C149" s="21">
        <v>94</v>
      </c>
      <c r="D149" s="22">
        <f>ROUND(C149/12,2)</f>
        <v>7.83</v>
      </c>
      <c r="E149" s="22">
        <f>D149*2</f>
        <v>15.66</v>
      </c>
      <c r="F149" s="23"/>
      <c r="G149" s="21">
        <v>73</v>
      </c>
      <c r="H149" s="22">
        <f>ROUND(G149/12,2)</f>
        <v>6.08</v>
      </c>
      <c r="I149" s="22">
        <f>H149*2</f>
        <v>12.16</v>
      </c>
      <c r="J149" s="23"/>
      <c r="K149" s="21"/>
      <c r="L149" s="22">
        <f>ROUND(K149/12,2)</f>
        <v>0</v>
      </c>
      <c r="M149" s="22">
        <f>L149*2</f>
        <v>0</v>
      </c>
      <c r="N149" s="23"/>
      <c r="O149" s="24">
        <f t="shared" si="3"/>
        <v>167</v>
      </c>
      <c r="P149" s="25">
        <f>ROUND(O149/24,2)</f>
        <v>6.96</v>
      </c>
      <c r="Q149" s="26">
        <f>P149*2</f>
        <v>13.92</v>
      </c>
      <c r="R149" s="27">
        <v>0</v>
      </c>
    </row>
    <row r="150" spans="1:18" x14ac:dyDescent="0.5">
      <c r="A150" s="70"/>
      <c r="B150" s="20" t="s">
        <v>18</v>
      </c>
      <c r="C150" s="21"/>
      <c r="D150" s="22">
        <f>ROUND(C150/12,2)</f>
        <v>0</v>
      </c>
      <c r="E150" s="22">
        <f>D150*2</f>
        <v>0</v>
      </c>
      <c r="F150" s="23"/>
      <c r="G150" s="21"/>
      <c r="H150" s="22">
        <f>ROUND(G150/12,2)</f>
        <v>0</v>
      </c>
      <c r="I150" s="22">
        <f>H150*2</f>
        <v>0</v>
      </c>
      <c r="J150" s="23"/>
      <c r="K150" s="21"/>
      <c r="L150" s="22">
        <f>ROUND(K150/12,2)</f>
        <v>0</v>
      </c>
      <c r="M150" s="22">
        <f>L150*2</f>
        <v>0</v>
      </c>
      <c r="N150" s="23"/>
      <c r="O150" s="52">
        <f t="shared" si="3"/>
        <v>0</v>
      </c>
      <c r="P150" s="25">
        <f>ROUND(O150/24,2)</f>
        <v>0</v>
      </c>
      <c r="Q150" s="26">
        <f>P150*2</f>
        <v>0</v>
      </c>
      <c r="R150" s="27">
        <v>0</v>
      </c>
    </row>
    <row r="151" spans="1:18" x14ac:dyDescent="0.5">
      <c r="A151" s="71" t="s">
        <v>31</v>
      </c>
      <c r="B151" s="54" t="s">
        <v>16</v>
      </c>
      <c r="C151" s="55">
        <f>SUM(C121,C124,C127,C130,C133,C136,C139,C142,C145,C148)</f>
        <v>45059</v>
      </c>
      <c r="D151" s="78">
        <f>ROUND(C151/18,2)</f>
        <v>2503.2800000000002</v>
      </c>
      <c r="E151" s="56"/>
      <c r="F151" s="79">
        <f>SUM(D151,E152:E153)</f>
        <v>2660.78</v>
      </c>
      <c r="G151" s="55">
        <f>SUM(G121,G124,G127,G130,G133,G136,G139,G142,G145,G148)</f>
        <v>31470</v>
      </c>
      <c r="H151" s="78">
        <f>ROUND(G151/18,2)</f>
        <v>1748.33</v>
      </c>
      <c r="I151" s="56"/>
      <c r="J151" s="79">
        <f>SUM(H151,I152:I153)</f>
        <v>1885.49</v>
      </c>
      <c r="K151" s="55">
        <f>SUM(K121,K124,K127,K130,K133,K136,K139,K142,K145,K148)</f>
        <v>2113</v>
      </c>
      <c r="L151" s="78">
        <f>ROUND(K151/18,2)</f>
        <v>117.39</v>
      </c>
      <c r="M151" s="56"/>
      <c r="N151" s="79">
        <f>SUM(L151,M152:M153)</f>
        <v>117.39</v>
      </c>
      <c r="O151" s="58">
        <f t="shared" si="3"/>
        <v>78642</v>
      </c>
      <c r="P151" s="59">
        <f>ROUND(O151/36,2)</f>
        <v>2184.5</v>
      </c>
      <c r="Q151" s="60" t="s">
        <v>33</v>
      </c>
      <c r="R151" s="27">
        <f>SUM(P151,Q152:Q153)</f>
        <v>2331.84</v>
      </c>
    </row>
    <row r="152" spans="1:18" x14ac:dyDescent="0.5">
      <c r="A152" s="72"/>
      <c r="B152" s="54" t="s">
        <v>17</v>
      </c>
      <c r="C152" s="55">
        <f>SUM(C122,C125,C128,C131,C134,C137,C140,C143,C146,C149)</f>
        <v>723</v>
      </c>
      <c r="D152" s="56">
        <f>ROUND(C152/12,2)</f>
        <v>60.25</v>
      </c>
      <c r="E152" s="56">
        <f>D152*2</f>
        <v>120.5</v>
      </c>
      <c r="F152" s="57"/>
      <c r="G152" s="55">
        <f>SUM(G122,G125,G128,G131,G134,G137,G140,G143,G146,G149)</f>
        <v>595</v>
      </c>
      <c r="H152" s="56">
        <f>ROUND(G152/12,2)</f>
        <v>49.58</v>
      </c>
      <c r="I152" s="56">
        <f>H152*2</f>
        <v>99.16</v>
      </c>
      <c r="J152" s="57"/>
      <c r="K152" s="55">
        <f>SUM(K122,K125,K128,K131,K134,K137,K140,K143,K146,K149)</f>
        <v>0</v>
      </c>
      <c r="L152" s="56">
        <f>ROUND(K152/12,2)</f>
        <v>0</v>
      </c>
      <c r="M152" s="56">
        <f>L152*2</f>
        <v>0</v>
      </c>
      <c r="N152" s="57"/>
      <c r="O152" s="58">
        <f t="shared" si="3"/>
        <v>1318</v>
      </c>
      <c r="P152" s="59">
        <f>ROUND(O152/24,2)</f>
        <v>54.92</v>
      </c>
      <c r="Q152" s="60">
        <f>P152*2</f>
        <v>109.84</v>
      </c>
      <c r="R152" s="27">
        <v>0</v>
      </c>
    </row>
    <row r="153" spans="1:18" ht="22.5" thickBot="1" x14ac:dyDescent="0.55000000000000004">
      <c r="A153" s="74"/>
      <c r="B153" s="61" t="s">
        <v>18</v>
      </c>
      <c r="C153" s="62">
        <f>SUM(C123,C126,C129,C132,C135,C138,C141,C144,C147,C150)</f>
        <v>222</v>
      </c>
      <c r="D153" s="63">
        <f>ROUND(C153/12,2)</f>
        <v>18.5</v>
      </c>
      <c r="E153" s="63">
        <f>D153*2</f>
        <v>37</v>
      </c>
      <c r="F153" s="64"/>
      <c r="G153" s="62">
        <f>SUM(G123,G126,G129,G132,G135,G138,G141,G144,G147,G150)</f>
        <v>228</v>
      </c>
      <c r="H153" s="63">
        <f>ROUND(G153/12,2)</f>
        <v>19</v>
      </c>
      <c r="I153" s="63">
        <f>H153*2</f>
        <v>38</v>
      </c>
      <c r="J153" s="64"/>
      <c r="K153" s="62">
        <f>SUM(K123,K126,K129,K132,K135,K138,K141,K144,K147,K150)</f>
        <v>0</v>
      </c>
      <c r="L153" s="63">
        <f>ROUND(K153/12,2)</f>
        <v>0</v>
      </c>
      <c r="M153" s="63">
        <f>L153*2</f>
        <v>0</v>
      </c>
      <c r="N153" s="64"/>
      <c r="O153" s="65">
        <f t="shared" si="3"/>
        <v>450</v>
      </c>
      <c r="P153" s="66">
        <f>ROUND(O153/24,2)</f>
        <v>18.75</v>
      </c>
      <c r="Q153" s="67">
        <f>P153*2</f>
        <v>37.5</v>
      </c>
      <c r="R153" s="36">
        <v>0</v>
      </c>
    </row>
    <row r="154" spans="1:18" x14ac:dyDescent="0.5">
      <c r="A154" s="37" t="s">
        <v>64</v>
      </c>
      <c r="B154" s="80"/>
      <c r="C154" s="39"/>
      <c r="D154" s="40"/>
      <c r="E154" s="40"/>
      <c r="F154" s="41"/>
      <c r="G154" s="39"/>
      <c r="H154" s="40"/>
      <c r="I154" s="40"/>
      <c r="J154" s="41"/>
      <c r="K154" s="39"/>
      <c r="L154" s="40"/>
      <c r="M154" s="40"/>
      <c r="N154" s="41"/>
      <c r="O154" s="76"/>
      <c r="P154" s="47"/>
      <c r="Q154" s="47"/>
      <c r="R154" s="45"/>
    </row>
    <row r="155" spans="1:18" x14ac:dyDescent="0.5">
      <c r="A155" s="19" t="s">
        <v>15</v>
      </c>
      <c r="B155" s="20" t="s">
        <v>16</v>
      </c>
      <c r="C155" s="21">
        <f>5549+12669</f>
        <v>18218</v>
      </c>
      <c r="D155" s="22">
        <f>ROUND(C155/18,2)</f>
        <v>1012.11</v>
      </c>
      <c r="E155" s="22"/>
      <c r="F155" s="23">
        <f>SUM(D155,E156:E157)</f>
        <v>1034.3600000000001</v>
      </c>
      <c r="G155" s="21">
        <f>3190+10867</f>
        <v>14057</v>
      </c>
      <c r="H155" s="22">
        <f>ROUND(G155/18,2)</f>
        <v>780.94</v>
      </c>
      <c r="I155" s="22"/>
      <c r="J155" s="23">
        <f>SUM(H155,I156:I157)</f>
        <v>802.0200000000001</v>
      </c>
      <c r="K155" s="21">
        <f>218+812</f>
        <v>1030</v>
      </c>
      <c r="L155" s="22">
        <f>ROUND(K155/18,2)</f>
        <v>57.22</v>
      </c>
      <c r="M155" s="22"/>
      <c r="N155" s="23">
        <f>SUM(L155,M156:M157)</f>
        <v>57.22</v>
      </c>
      <c r="O155" s="24">
        <f>SUM(K155,C155,G155)</f>
        <v>33305</v>
      </c>
      <c r="P155" s="25">
        <f>ROUND(O155/36,2)</f>
        <v>925.14</v>
      </c>
      <c r="Q155" s="26" t="s">
        <v>33</v>
      </c>
      <c r="R155" s="27">
        <f>SUM(P155,Q156:Q157)</f>
        <v>946.81</v>
      </c>
    </row>
    <row r="156" spans="1:18" x14ac:dyDescent="0.5">
      <c r="A156" s="72"/>
      <c r="B156" s="20" t="s">
        <v>17</v>
      </c>
      <c r="C156" s="21">
        <f>42+14+40</f>
        <v>96</v>
      </c>
      <c r="D156" s="22">
        <f>ROUND(C156/12,2)</f>
        <v>8</v>
      </c>
      <c r="E156" s="22">
        <f>D156*1</f>
        <v>8</v>
      </c>
      <c r="F156" s="23"/>
      <c r="G156" s="21">
        <f>48+60</f>
        <v>108</v>
      </c>
      <c r="H156" s="22">
        <f>ROUND(G156/12,2)</f>
        <v>9</v>
      </c>
      <c r="I156" s="22">
        <f>H156*1</f>
        <v>9</v>
      </c>
      <c r="J156" s="23"/>
      <c r="K156" s="21"/>
      <c r="L156" s="22">
        <f>ROUND(K156/12,2)</f>
        <v>0</v>
      </c>
      <c r="M156" s="22">
        <f>L156*1</f>
        <v>0</v>
      </c>
      <c r="N156" s="23"/>
      <c r="O156" s="24">
        <f>SUM(K156,C156,G156)</f>
        <v>204</v>
      </c>
      <c r="P156" s="25">
        <f>ROUND(O156/24,2)</f>
        <v>8.5</v>
      </c>
      <c r="Q156" s="26">
        <f t="shared" ref="Q156:Q157" si="4">P156*1</f>
        <v>8.5</v>
      </c>
      <c r="R156" s="27">
        <v>0</v>
      </c>
    </row>
    <row r="157" spans="1:18" ht="22.5" thickBot="1" x14ac:dyDescent="0.55000000000000004">
      <c r="A157" s="74"/>
      <c r="B157" s="29" t="s">
        <v>18</v>
      </c>
      <c r="C157" s="30">
        <f>46+125</f>
        <v>171</v>
      </c>
      <c r="D157" s="31">
        <f>ROUND(C157/12,2)</f>
        <v>14.25</v>
      </c>
      <c r="E157" s="31">
        <f>D157*1</f>
        <v>14.25</v>
      </c>
      <c r="F157" s="32"/>
      <c r="G157" s="30">
        <f>28+117</f>
        <v>145</v>
      </c>
      <c r="H157" s="31">
        <f>ROUND(G157/12,2)</f>
        <v>12.08</v>
      </c>
      <c r="I157" s="31">
        <f>H157*1</f>
        <v>12.08</v>
      </c>
      <c r="J157" s="32"/>
      <c r="K157" s="30"/>
      <c r="L157" s="31">
        <f>ROUND(K157/12,2)</f>
        <v>0</v>
      </c>
      <c r="M157" s="31">
        <f>L157*1</f>
        <v>0</v>
      </c>
      <c r="N157" s="32"/>
      <c r="O157" s="33">
        <f>SUM(K157,C157,G157)</f>
        <v>316</v>
      </c>
      <c r="P157" s="34">
        <f>ROUND(O157/24,2)</f>
        <v>13.17</v>
      </c>
      <c r="Q157" s="35">
        <f t="shared" si="4"/>
        <v>13.17</v>
      </c>
      <c r="R157" s="36">
        <v>0</v>
      </c>
    </row>
    <row r="158" spans="1:18" x14ac:dyDescent="0.5">
      <c r="A158" s="37" t="s">
        <v>65</v>
      </c>
      <c r="B158" s="48"/>
      <c r="C158" s="39"/>
      <c r="D158" s="40"/>
      <c r="E158" s="40"/>
      <c r="F158" s="41"/>
      <c r="G158" s="39"/>
      <c r="H158" s="40"/>
      <c r="I158" s="40"/>
      <c r="J158" s="41"/>
      <c r="K158" s="39"/>
      <c r="L158" s="40"/>
      <c r="M158" s="40"/>
      <c r="N158" s="41"/>
      <c r="O158" s="46"/>
      <c r="P158" s="47"/>
      <c r="Q158" s="44"/>
      <c r="R158" s="45"/>
    </row>
    <row r="159" spans="1:18" x14ac:dyDescent="0.5">
      <c r="A159" s="19" t="s">
        <v>66</v>
      </c>
      <c r="B159" s="20" t="s">
        <v>16</v>
      </c>
      <c r="C159" s="21">
        <f>600+96</f>
        <v>696</v>
      </c>
      <c r="D159" s="22">
        <f>ROUND(C159/18,2)</f>
        <v>38.67</v>
      </c>
      <c r="E159" s="22"/>
      <c r="F159" s="23">
        <f>SUM(D159,E160:E161)</f>
        <v>59.510000000000005</v>
      </c>
      <c r="G159" s="21">
        <f>1795+315+1041</f>
        <v>3151</v>
      </c>
      <c r="H159" s="22">
        <f>ROUND(G159/18,2)</f>
        <v>175.06</v>
      </c>
      <c r="I159" s="22"/>
      <c r="J159" s="23">
        <f>SUM(H159,I160:I161)</f>
        <v>196.06</v>
      </c>
      <c r="K159" s="21">
        <v>56</v>
      </c>
      <c r="L159" s="22">
        <f>ROUND(K159/18,2)</f>
        <v>3.11</v>
      </c>
      <c r="M159" s="22"/>
      <c r="N159" s="23">
        <f>SUM(L159,M160:M161)</f>
        <v>3.11</v>
      </c>
      <c r="O159" s="24">
        <f t="shared" ref="O159:O179" si="5">SUM(K159,C159,G159)</f>
        <v>3903</v>
      </c>
      <c r="P159" s="25">
        <f>ROUND(O159/36,2)</f>
        <v>108.42</v>
      </c>
      <c r="Q159" s="26" t="s">
        <v>33</v>
      </c>
      <c r="R159" s="27">
        <f>SUM(P159,Q160:Q161)</f>
        <v>129.34</v>
      </c>
    </row>
    <row r="160" spans="1:18" x14ac:dyDescent="0.5">
      <c r="A160" s="70"/>
      <c r="B160" s="20" t="s">
        <v>17</v>
      </c>
      <c r="C160" s="21">
        <v>125</v>
      </c>
      <c r="D160" s="22">
        <f>ROUND(C160/12,2)</f>
        <v>10.42</v>
      </c>
      <c r="E160" s="22">
        <f>D160*2</f>
        <v>20.84</v>
      </c>
      <c r="F160" s="23"/>
      <c r="G160" s="21">
        <v>126</v>
      </c>
      <c r="H160" s="22">
        <f>ROUND(G160/12,2)</f>
        <v>10.5</v>
      </c>
      <c r="I160" s="22">
        <f>H160*2</f>
        <v>21</v>
      </c>
      <c r="J160" s="23"/>
      <c r="K160" s="21"/>
      <c r="L160" s="22">
        <f>ROUND(K160/12,2)</f>
        <v>0</v>
      </c>
      <c r="M160" s="22">
        <f>L160*2</f>
        <v>0</v>
      </c>
      <c r="N160" s="23"/>
      <c r="O160" s="24">
        <f t="shared" si="5"/>
        <v>251</v>
      </c>
      <c r="P160" s="25">
        <f>ROUND(O160/24,2)</f>
        <v>10.46</v>
      </c>
      <c r="Q160" s="26">
        <f>P160*2</f>
        <v>20.92</v>
      </c>
      <c r="R160" s="27">
        <v>0</v>
      </c>
    </row>
    <row r="161" spans="1:18" x14ac:dyDescent="0.5">
      <c r="A161" s="70"/>
      <c r="B161" s="20" t="s">
        <v>18</v>
      </c>
      <c r="C161" s="21"/>
      <c r="D161" s="22">
        <f>ROUND(C161/12,2)</f>
        <v>0</v>
      </c>
      <c r="E161" s="22">
        <f>D161*2</f>
        <v>0</v>
      </c>
      <c r="F161" s="23"/>
      <c r="G161" s="21"/>
      <c r="H161" s="22">
        <f>ROUND(G161/12,2)</f>
        <v>0</v>
      </c>
      <c r="I161" s="22">
        <f>H161*2</f>
        <v>0</v>
      </c>
      <c r="J161" s="23"/>
      <c r="K161" s="21"/>
      <c r="L161" s="22">
        <f>ROUND(K161/12,2)</f>
        <v>0</v>
      </c>
      <c r="M161" s="22">
        <f>L161*2</f>
        <v>0</v>
      </c>
      <c r="N161" s="23"/>
      <c r="O161" s="52">
        <f t="shared" si="5"/>
        <v>0</v>
      </c>
      <c r="P161" s="25">
        <f>ROUND(O161/24,2)</f>
        <v>0</v>
      </c>
      <c r="Q161" s="26">
        <f>P161*2</f>
        <v>0</v>
      </c>
      <c r="R161" s="27">
        <v>0</v>
      </c>
    </row>
    <row r="162" spans="1:18" x14ac:dyDescent="0.5">
      <c r="A162" s="19" t="s">
        <v>67</v>
      </c>
      <c r="B162" s="20" t="s">
        <v>16</v>
      </c>
      <c r="C162" s="21">
        <v>5025</v>
      </c>
      <c r="D162" s="22">
        <f>ROUND(C162/18,2)</f>
        <v>279.17</v>
      </c>
      <c r="E162" s="22"/>
      <c r="F162" s="23">
        <f>SUM(D162,E163:E164)</f>
        <v>293.83000000000004</v>
      </c>
      <c r="G162" s="21">
        <v>3291</v>
      </c>
      <c r="H162" s="22">
        <f>ROUND(G162/18,2)</f>
        <v>182.83</v>
      </c>
      <c r="I162" s="22"/>
      <c r="J162" s="23">
        <f>SUM(H162,I163:I164)</f>
        <v>192.33</v>
      </c>
      <c r="K162" s="21">
        <v>67</v>
      </c>
      <c r="L162" s="22">
        <f>ROUND(K162/18,2)</f>
        <v>3.72</v>
      </c>
      <c r="M162" s="22"/>
      <c r="N162" s="23">
        <f>SUM(L162,M163:M164)</f>
        <v>3.72</v>
      </c>
      <c r="O162" s="24">
        <f t="shared" si="5"/>
        <v>8383</v>
      </c>
      <c r="P162" s="25">
        <f>ROUND(O162/36,2)</f>
        <v>232.86</v>
      </c>
      <c r="Q162" s="26" t="s">
        <v>33</v>
      </c>
      <c r="R162" s="27">
        <f>SUM(P162,Q163:Q164)</f>
        <v>244.94000000000003</v>
      </c>
    </row>
    <row r="163" spans="1:18" x14ac:dyDescent="0.5">
      <c r="A163" s="70"/>
      <c r="B163" s="20" t="s">
        <v>17</v>
      </c>
      <c r="C163" s="21">
        <v>61</v>
      </c>
      <c r="D163" s="22">
        <f>ROUND(C163/12,2)</f>
        <v>5.08</v>
      </c>
      <c r="E163" s="22">
        <f>D163*2</f>
        <v>10.16</v>
      </c>
      <c r="F163" s="23"/>
      <c r="G163" s="21">
        <v>48</v>
      </c>
      <c r="H163" s="22">
        <f>ROUND(G163/12,2)</f>
        <v>4</v>
      </c>
      <c r="I163" s="22">
        <f>H163*2</f>
        <v>8</v>
      </c>
      <c r="J163" s="23"/>
      <c r="K163" s="21"/>
      <c r="L163" s="22">
        <f>ROUND(K163/12,2)</f>
        <v>0</v>
      </c>
      <c r="M163" s="22">
        <f>L163*2</f>
        <v>0</v>
      </c>
      <c r="N163" s="23"/>
      <c r="O163" s="24">
        <f t="shared" si="5"/>
        <v>109</v>
      </c>
      <c r="P163" s="25">
        <f>ROUND(O163/24,2)</f>
        <v>4.54</v>
      </c>
      <c r="Q163" s="26">
        <f>P163*2</f>
        <v>9.08</v>
      </c>
      <c r="R163" s="27">
        <v>0</v>
      </c>
    </row>
    <row r="164" spans="1:18" x14ac:dyDescent="0.5">
      <c r="A164" s="70"/>
      <c r="B164" s="20" t="s">
        <v>18</v>
      </c>
      <c r="C164" s="21">
        <v>27</v>
      </c>
      <c r="D164" s="22">
        <f>ROUND(C164/12,2)</f>
        <v>2.25</v>
      </c>
      <c r="E164" s="22">
        <f>D164*2</f>
        <v>4.5</v>
      </c>
      <c r="F164" s="23"/>
      <c r="G164" s="21">
        <v>9</v>
      </c>
      <c r="H164" s="22">
        <f>ROUND(G164/12,2)</f>
        <v>0.75</v>
      </c>
      <c r="I164" s="22">
        <f>H164*2</f>
        <v>1.5</v>
      </c>
      <c r="J164" s="23"/>
      <c r="K164" s="21"/>
      <c r="L164" s="22">
        <f>ROUND(K164/12,2)</f>
        <v>0</v>
      </c>
      <c r="M164" s="22">
        <f>L164*2</f>
        <v>0</v>
      </c>
      <c r="N164" s="23"/>
      <c r="O164" s="52">
        <f t="shared" si="5"/>
        <v>36</v>
      </c>
      <c r="P164" s="25">
        <f>ROUND(O164/24,2)</f>
        <v>1.5</v>
      </c>
      <c r="Q164" s="26">
        <f>P164*2</f>
        <v>3</v>
      </c>
      <c r="R164" s="27">
        <v>0</v>
      </c>
    </row>
    <row r="165" spans="1:18" x14ac:dyDescent="0.5">
      <c r="A165" s="19" t="s">
        <v>68</v>
      </c>
      <c r="B165" s="20" t="s">
        <v>16</v>
      </c>
      <c r="C165" s="21">
        <v>3331</v>
      </c>
      <c r="D165" s="22">
        <f>ROUND(C165/18,2)</f>
        <v>185.06</v>
      </c>
      <c r="E165" s="22"/>
      <c r="F165" s="23">
        <f>SUM(D165,E166:E167)</f>
        <v>190.56</v>
      </c>
      <c r="G165" s="21">
        <v>2071</v>
      </c>
      <c r="H165" s="22">
        <f>ROUND(G165/18,2)</f>
        <v>115.06</v>
      </c>
      <c r="I165" s="22"/>
      <c r="J165" s="23">
        <f>SUM(H165,I166:I167)</f>
        <v>118.56</v>
      </c>
      <c r="K165" s="21">
        <v>84</v>
      </c>
      <c r="L165" s="22">
        <f>ROUND(K165/18,2)</f>
        <v>4.67</v>
      </c>
      <c r="M165" s="22"/>
      <c r="N165" s="23">
        <f>SUM(L165,M166:M167)</f>
        <v>4.67</v>
      </c>
      <c r="O165" s="24">
        <f t="shared" si="5"/>
        <v>5486</v>
      </c>
      <c r="P165" s="25">
        <f>ROUND(O165/36,2)</f>
        <v>152.38999999999999</v>
      </c>
      <c r="Q165" s="26" t="s">
        <v>33</v>
      </c>
      <c r="R165" s="27">
        <f>SUM(P165,Q166:Q167)</f>
        <v>156.88999999999999</v>
      </c>
    </row>
    <row r="166" spans="1:18" x14ac:dyDescent="0.5">
      <c r="A166" s="70"/>
      <c r="B166" s="20" t="s">
        <v>17</v>
      </c>
      <c r="C166" s="21">
        <v>24</v>
      </c>
      <c r="D166" s="22">
        <f>ROUND(C166/12,2)</f>
        <v>2</v>
      </c>
      <c r="E166" s="22">
        <f>D166*2</f>
        <v>4</v>
      </c>
      <c r="F166" s="23"/>
      <c r="G166" s="21">
        <v>12</v>
      </c>
      <c r="H166" s="22">
        <f>ROUND(G166/12,2)</f>
        <v>1</v>
      </c>
      <c r="I166" s="22">
        <f>H166*2</f>
        <v>2</v>
      </c>
      <c r="J166" s="23"/>
      <c r="K166" s="21"/>
      <c r="L166" s="22">
        <f>ROUND(K166/12,2)</f>
        <v>0</v>
      </c>
      <c r="M166" s="22">
        <f>L166*2</f>
        <v>0</v>
      </c>
      <c r="N166" s="23"/>
      <c r="O166" s="24">
        <f t="shared" si="5"/>
        <v>36</v>
      </c>
      <c r="P166" s="25">
        <f>ROUND(O166/24,2)</f>
        <v>1.5</v>
      </c>
      <c r="Q166" s="26">
        <f>P166*2</f>
        <v>3</v>
      </c>
      <c r="R166" s="27">
        <v>0</v>
      </c>
    </row>
    <row r="167" spans="1:18" x14ac:dyDescent="0.5">
      <c r="A167" s="70"/>
      <c r="B167" s="20" t="s">
        <v>18</v>
      </c>
      <c r="C167" s="21">
        <v>9</v>
      </c>
      <c r="D167" s="22">
        <f>ROUND(C167/12,2)</f>
        <v>0.75</v>
      </c>
      <c r="E167" s="22">
        <f>D167*2</f>
        <v>1.5</v>
      </c>
      <c r="F167" s="23"/>
      <c r="G167" s="21">
        <v>9</v>
      </c>
      <c r="H167" s="22">
        <f>ROUND(G167/12,2)</f>
        <v>0.75</v>
      </c>
      <c r="I167" s="22">
        <f>H167*2</f>
        <v>1.5</v>
      </c>
      <c r="J167" s="23"/>
      <c r="K167" s="21"/>
      <c r="L167" s="22">
        <f>ROUND(K167/12,2)</f>
        <v>0</v>
      </c>
      <c r="M167" s="22">
        <f>L167*2</f>
        <v>0</v>
      </c>
      <c r="N167" s="23"/>
      <c r="O167" s="52">
        <f t="shared" si="5"/>
        <v>18</v>
      </c>
      <c r="P167" s="25">
        <f>ROUND(O167/24,2)</f>
        <v>0.75</v>
      </c>
      <c r="Q167" s="26">
        <f>P167*2</f>
        <v>1.5</v>
      </c>
      <c r="R167" s="27">
        <v>0</v>
      </c>
    </row>
    <row r="168" spans="1:18" x14ac:dyDescent="0.5">
      <c r="A168" s="19" t="s">
        <v>69</v>
      </c>
      <c r="B168" s="20" t="s">
        <v>16</v>
      </c>
      <c r="C168" s="21">
        <v>4975</v>
      </c>
      <c r="D168" s="22">
        <f>ROUND(C168/18,2)</f>
        <v>276.39</v>
      </c>
      <c r="E168" s="22"/>
      <c r="F168" s="23">
        <f>SUM(D168,E169:E170)</f>
        <v>280.39</v>
      </c>
      <c r="G168" s="21">
        <v>3321</v>
      </c>
      <c r="H168" s="22">
        <f>ROUND(G168/18,2)</f>
        <v>184.5</v>
      </c>
      <c r="I168" s="22"/>
      <c r="J168" s="23">
        <f>SUM(H168,I169:I170)</f>
        <v>186.66</v>
      </c>
      <c r="K168" s="21">
        <v>145</v>
      </c>
      <c r="L168" s="22">
        <f>ROUND(K168/18,2)</f>
        <v>8.06</v>
      </c>
      <c r="M168" s="22"/>
      <c r="N168" s="23">
        <f>SUM(L168,M169:M170)</f>
        <v>8.06</v>
      </c>
      <c r="O168" s="24">
        <f t="shared" si="5"/>
        <v>8441</v>
      </c>
      <c r="P168" s="25">
        <f>ROUND(O168/36,2)</f>
        <v>234.47</v>
      </c>
      <c r="Q168" s="26" t="s">
        <v>33</v>
      </c>
      <c r="R168" s="27">
        <f>SUM(P168,Q169:Q170)</f>
        <v>237.55</v>
      </c>
    </row>
    <row r="169" spans="1:18" x14ac:dyDescent="0.5">
      <c r="A169" s="70"/>
      <c r="B169" s="20" t="s">
        <v>17</v>
      </c>
      <c r="C169" s="21">
        <v>24</v>
      </c>
      <c r="D169" s="22">
        <f>ROUND(C169/12,2)</f>
        <v>2</v>
      </c>
      <c r="E169" s="22">
        <f>D169*2</f>
        <v>4</v>
      </c>
      <c r="F169" s="23"/>
      <c r="G169" s="21">
        <v>13</v>
      </c>
      <c r="H169" s="22">
        <f>ROUND(G169/12,2)</f>
        <v>1.08</v>
      </c>
      <c r="I169" s="22">
        <f>H169*2</f>
        <v>2.16</v>
      </c>
      <c r="J169" s="23"/>
      <c r="K169" s="21"/>
      <c r="L169" s="22">
        <f>ROUND(K169/12,2)</f>
        <v>0</v>
      </c>
      <c r="M169" s="22">
        <f>L169*2</f>
        <v>0</v>
      </c>
      <c r="N169" s="23"/>
      <c r="O169" s="24">
        <f t="shared" si="5"/>
        <v>37</v>
      </c>
      <c r="P169" s="25">
        <f>ROUND(O169/24,2)</f>
        <v>1.54</v>
      </c>
      <c r="Q169" s="26">
        <f>P169*2</f>
        <v>3.08</v>
      </c>
      <c r="R169" s="27">
        <v>0</v>
      </c>
    </row>
    <row r="170" spans="1:18" x14ac:dyDescent="0.5">
      <c r="A170" s="70"/>
      <c r="B170" s="20" t="s">
        <v>18</v>
      </c>
      <c r="C170" s="21"/>
      <c r="D170" s="22">
        <f>ROUND(C170/12,2)</f>
        <v>0</v>
      </c>
      <c r="E170" s="22">
        <f>D170*2</f>
        <v>0</v>
      </c>
      <c r="F170" s="23"/>
      <c r="G170" s="21"/>
      <c r="H170" s="22">
        <f>ROUND(G170/12,2)</f>
        <v>0</v>
      </c>
      <c r="I170" s="22">
        <f>H170*2</f>
        <v>0</v>
      </c>
      <c r="J170" s="23"/>
      <c r="K170" s="21"/>
      <c r="L170" s="22">
        <f>ROUND(K170/12,2)</f>
        <v>0</v>
      </c>
      <c r="M170" s="22">
        <f>L170*2</f>
        <v>0</v>
      </c>
      <c r="N170" s="23"/>
      <c r="O170" s="52">
        <f t="shared" si="5"/>
        <v>0</v>
      </c>
      <c r="P170" s="25">
        <f>ROUND(O170/24,2)</f>
        <v>0</v>
      </c>
      <c r="Q170" s="26">
        <f>P170*2</f>
        <v>0</v>
      </c>
      <c r="R170" s="27">
        <v>0</v>
      </c>
    </row>
    <row r="171" spans="1:18" x14ac:dyDescent="0.5">
      <c r="A171" s="19" t="s">
        <v>70</v>
      </c>
      <c r="B171" s="20" t="s">
        <v>16</v>
      </c>
      <c r="C171" s="21">
        <v>2751</v>
      </c>
      <c r="D171" s="22">
        <f>ROUND(C171/18,2)</f>
        <v>152.83000000000001</v>
      </c>
      <c r="E171" s="22"/>
      <c r="F171" s="23">
        <f>SUM(D171,E172:E173)</f>
        <v>169.33</v>
      </c>
      <c r="G171" s="21">
        <v>3179</v>
      </c>
      <c r="H171" s="22">
        <f>ROUND(G171/18,2)</f>
        <v>176.61</v>
      </c>
      <c r="I171" s="22"/>
      <c r="J171" s="23">
        <f>SUM(H171,I172:I173)</f>
        <v>191.27</v>
      </c>
      <c r="K171" s="21"/>
      <c r="L171" s="22">
        <f>ROUND(K171/18,2)</f>
        <v>0</v>
      </c>
      <c r="M171" s="22"/>
      <c r="N171" s="23">
        <f>SUM(L171,M172:M173)</f>
        <v>0</v>
      </c>
      <c r="O171" s="24">
        <f t="shared" si="5"/>
        <v>5930</v>
      </c>
      <c r="P171" s="25">
        <f>ROUND(O171/36,2)</f>
        <v>164.72</v>
      </c>
      <c r="Q171" s="26" t="s">
        <v>33</v>
      </c>
      <c r="R171" s="27">
        <f>SUM(P171,Q172:Q173)</f>
        <v>180.3</v>
      </c>
    </row>
    <row r="172" spans="1:18" x14ac:dyDescent="0.5">
      <c r="A172" s="70"/>
      <c r="B172" s="20" t="s">
        <v>17</v>
      </c>
      <c r="C172" s="21">
        <v>90</v>
      </c>
      <c r="D172" s="22">
        <f>ROUND(C172/12,2)</f>
        <v>7.5</v>
      </c>
      <c r="E172" s="22">
        <f>D172*2</f>
        <v>15</v>
      </c>
      <c r="F172" s="23"/>
      <c r="G172" s="21">
        <v>79</v>
      </c>
      <c r="H172" s="22">
        <f>ROUND(G172/12,2)</f>
        <v>6.58</v>
      </c>
      <c r="I172" s="22">
        <f>H172*2</f>
        <v>13.16</v>
      </c>
      <c r="J172" s="23"/>
      <c r="K172" s="21"/>
      <c r="L172" s="22">
        <f>ROUND(K172/12,2)</f>
        <v>0</v>
      </c>
      <c r="M172" s="22">
        <f>L172*2</f>
        <v>0</v>
      </c>
      <c r="N172" s="23"/>
      <c r="O172" s="24">
        <f t="shared" si="5"/>
        <v>169</v>
      </c>
      <c r="P172" s="25">
        <f>ROUND(O172/24,2)</f>
        <v>7.04</v>
      </c>
      <c r="Q172" s="26">
        <f>P172*2</f>
        <v>14.08</v>
      </c>
      <c r="R172" s="27">
        <v>0</v>
      </c>
    </row>
    <row r="173" spans="1:18" x14ac:dyDescent="0.5">
      <c r="A173" s="70"/>
      <c r="B173" s="20" t="s">
        <v>18</v>
      </c>
      <c r="C173" s="21">
        <v>9</v>
      </c>
      <c r="D173" s="22">
        <f>ROUND(C173/12,2)</f>
        <v>0.75</v>
      </c>
      <c r="E173" s="22">
        <f>D173*2</f>
        <v>1.5</v>
      </c>
      <c r="F173" s="23"/>
      <c r="G173" s="21">
        <v>9</v>
      </c>
      <c r="H173" s="22">
        <f>ROUND(G173/12,2)</f>
        <v>0.75</v>
      </c>
      <c r="I173" s="22">
        <f>H173*2</f>
        <v>1.5</v>
      </c>
      <c r="J173" s="23"/>
      <c r="K173" s="21"/>
      <c r="L173" s="22">
        <f>ROUND(K173/12,2)</f>
        <v>0</v>
      </c>
      <c r="M173" s="22">
        <f>L173*2</f>
        <v>0</v>
      </c>
      <c r="N173" s="23"/>
      <c r="O173" s="52">
        <f t="shared" si="5"/>
        <v>18</v>
      </c>
      <c r="P173" s="25">
        <f>ROUND(O173/24,2)</f>
        <v>0.75</v>
      </c>
      <c r="Q173" s="26">
        <f>P173*2</f>
        <v>1.5</v>
      </c>
      <c r="R173" s="27">
        <v>0</v>
      </c>
    </row>
    <row r="174" spans="1:18" x14ac:dyDescent="0.5">
      <c r="A174" s="19" t="s">
        <v>71</v>
      </c>
      <c r="B174" s="20" t="s">
        <v>16</v>
      </c>
      <c r="C174" s="21">
        <v>3657</v>
      </c>
      <c r="D174" s="22">
        <f>ROUND(C174/18,2)</f>
        <v>203.17</v>
      </c>
      <c r="E174" s="22"/>
      <c r="F174" s="23">
        <f>SUM(D174,E175:E176)</f>
        <v>215.17</v>
      </c>
      <c r="G174" s="21">
        <v>4100</v>
      </c>
      <c r="H174" s="22">
        <f>ROUND(G174/18,2)</f>
        <v>227.78</v>
      </c>
      <c r="I174" s="22"/>
      <c r="J174" s="23">
        <f>SUM(H174,I175:I176)</f>
        <v>239.28</v>
      </c>
      <c r="K174" s="21">
        <v>77</v>
      </c>
      <c r="L174" s="22">
        <f>ROUND(K174/18,2)</f>
        <v>4.28</v>
      </c>
      <c r="M174" s="22"/>
      <c r="N174" s="23">
        <f>SUM(L174,M175:M176)</f>
        <v>6.28</v>
      </c>
      <c r="O174" s="24">
        <f t="shared" si="5"/>
        <v>7834</v>
      </c>
      <c r="P174" s="25">
        <f>ROUND(O174/36,2)</f>
        <v>217.61</v>
      </c>
      <c r="Q174" s="26" t="s">
        <v>33</v>
      </c>
      <c r="R174" s="27">
        <f>SUM(P174,Q175:Q176)</f>
        <v>230.37</v>
      </c>
    </row>
    <row r="175" spans="1:18" x14ac:dyDescent="0.5">
      <c r="A175" s="70"/>
      <c r="B175" s="20" t="s">
        <v>17</v>
      </c>
      <c r="C175" s="21">
        <v>72</v>
      </c>
      <c r="D175" s="22">
        <f>ROUND(C175/12,2)</f>
        <v>6</v>
      </c>
      <c r="E175" s="22">
        <f>D175*2</f>
        <v>12</v>
      </c>
      <c r="F175" s="23"/>
      <c r="G175" s="21">
        <v>69</v>
      </c>
      <c r="H175" s="22">
        <f>ROUND(G175/12,2)</f>
        <v>5.75</v>
      </c>
      <c r="I175" s="22">
        <f>H175*2</f>
        <v>11.5</v>
      </c>
      <c r="J175" s="23"/>
      <c r="K175" s="21">
        <v>12</v>
      </c>
      <c r="L175" s="22">
        <f>ROUND(K175/12,2)</f>
        <v>1</v>
      </c>
      <c r="M175" s="22">
        <f>L175*2</f>
        <v>2</v>
      </c>
      <c r="N175" s="23"/>
      <c r="O175" s="24">
        <f t="shared" si="5"/>
        <v>153</v>
      </c>
      <c r="P175" s="25">
        <f>ROUND(O175/24,2)</f>
        <v>6.38</v>
      </c>
      <c r="Q175" s="26">
        <f>P175*2</f>
        <v>12.76</v>
      </c>
      <c r="R175" s="27">
        <v>0</v>
      </c>
    </row>
    <row r="176" spans="1:18" x14ac:dyDescent="0.5">
      <c r="A176" s="70"/>
      <c r="B176" s="20" t="s">
        <v>18</v>
      </c>
      <c r="C176" s="21"/>
      <c r="D176" s="22">
        <f>ROUND(C176/12,2)</f>
        <v>0</v>
      </c>
      <c r="E176" s="22">
        <f>D176*2</f>
        <v>0</v>
      </c>
      <c r="F176" s="23"/>
      <c r="G176" s="21"/>
      <c r="H176" s="22">
        <f>ROUND(G176/12,2)</f>
        <v>0</v>
      </c>
      <c r="I176" s="22">
        <f>H176*2</f>
        <v>0</v>
      </c>
      <c r="J176" s="23"/>
      <c r="K176" s="21"/>
      <c r="L176" s="22">
        <f>ROUND(K176/12,2)</f>
        <v>0</v>
      </c>
      <c r="M176" s="22">
        <f>L176*2</f>
        <v>0</v>
      </c>
      <c r="N176" s="23"/>
      <c r="O176" s="52">
        <f t="shared" si="5"/>
        <v>0</v>
      </c>
      <c r="P176" s="25">
        <f>ROUND(O176/24,2)</f>
        <v>0</v>
      </c>
      <c r="Q176" s="26">
        <f>P176*2</f>
        <v>0</v>
      </c>
      <c r="R176" s="27">
        <v>0</v>
      </c>
    </row>
    <row r="177" spans="1:19" x14ac:dyDescent="0.5">
      <c r="A177" s="71" t="s">
        <v>31</v>
      </c>
      <c r="B177" s="54" t="s">
        <v>16</v>
      </c>
      <c r="C177" s="55">
        <f>SUM(C159,C162,C165,C168,C171,C174)</f>
        <v>20435</v>
      </c>
      <c r="D177" s="56">
        <f>ROUND(C177/18,2)</f>
        <v>1135.28</v>
      </c>
      <c r="E177" s="56"/>
      <c r="F177" s="57">
        <f>SUM(D177,E178:E179)</f>
        <v>1208.78</v>
      </c>
      <c r="G177" s="55">
        <f>SUM(G159,G162,G165,G168,G171,G174)</f>
        <v>19113</v>
      </c>
      <c r="H177" s="56">
        <f>ROUND(G177/18,2)</f>
        <v>1061.83</v>
      </c>
      <c r="I177" s="56"/>
      <c r="J177" s="57">
        <f>SUM(H177,I178:I179)</f>
        <v>1124.1699999999998</v>
      </c>
      <c r="K177" s="55">
        <f>SUM(K159,K162,K165,K168,K171,K174)</f>
        <v>429</v>
      </c>
      <c r="L177" s="56">
        <f>ROUND(K177/18,2)</f>
        <v>23.83</v>
      </c>
      <c r="M177" s="56"/>
      <c r="N177" s="57">
        <f>SUM(L177,M178:M179)</f>
        <v>25.83</v>
      </c>
      <c r="O177" s="58">
        <f t="shared" si="5"/>
        <v>39977</v>
      </c>
      <c r="P177" s="59">
        <f>ROUND(O177/36,2)</f>
        <v>1110.47</v>
      </c>
      <c r="Q177" s="60" t="s">
        <v>33</v>
      </c>
      <c r="R177" s="27">
        <f>SUM(P177,Q178:Q179)</f>
        <v>1179.3900000000001</v>
      </c>
    </row>
    <row r="178" spans="1:19" x14ac:dyDescent="0.5">
      <c r="A178" s="72"/>
      <c r="B178" s="54" t="s">
        <v>17</v>
      </c>
      <c r="C178" s="55">
        <f>SUM(C160,C163,C166,C169,C172,C175)</f>
        <v>396</v>
      </c>
      <c r="D178" s="56">
        <f>ROUND(C178/12,2)</f>
        <v>33</v>
      </c>
      <c r="E178" s="56">
        <f>D178*2</f>
        <v>66</v>
      </c>
      <c r="F178" s="57"/>
      <c r="G178" s="55">
        <f>SUM(G160,G163,G166,G169,G172,G175)</f>
        <v>347</v>
      </c>
      <c r="H178" s="56">
        <f>ROUND(G178/12,2)</f>
        <v>28.92</v>
      </c>
      <c r="I178" s="56">
        <f>H178*2</f>
        <v>57.84</v>
      </c>
      <c r="J178" s="57"/>
      <c r="K178" s="55">
        <f>SUM(K160,K163,K166,K169,K172,K175)</f>
        <v>12</v>
      </c>
      <c r="L178" s="56">
        <f>ROUND(K178/12,2)</f>
        <v>1</v>
      </c>
      <c r="M178" s="56">
        <f>L178*2</f>
        <v>2</v>
      </c>
      <c r="N178" s="57"/>
      <c r="O178" s="58">
        <f t="shared" si="5"/>
        <v>755</v>
      </c>
      <c r="P178" s="59">
        <f>ROUND(O178/24,2)</f>
        <v>31.46</v>
      </c>
      <c r="Q178" s="60">
        <f>P178*2</f>
        <v>62.92</v>
      </c>
      <c r="R178" s="27">
        <v>0</v>
      </c>
    </row>
    <row r="179" spans="1:19" ht="22.5" thickBot="1" x14ac:dyDescent="0.55000000000000004">
      <c r="A179" s="74"/>
      <c r="B179" s="61" t="s">
        <v>18</v>
      </c>
      <c r="C179" s="62">
        <f>SUM(C161,C164,C167,C170,C173,C176)</f>
        <v>45</v>
      </c>
      <c r="D179" s="63">
        <f>ROUND(C179/12,2)</f>
        <v>3.75</v>
      </c>
      <c r="E179" s="63">
        <f>D179*2</f>
        <v>7.5</v>
      </c>
      <c r="F179" s="64"/>
      <c r="G179" s="62">
        <f>SUM(G161,G164,G167,G170,G173,G176)</f>
        <v>27</v>
      </c>
      <c r="H179" s="63">
        <f>ROUND(G179/12,2)</f>
        <v>2.25</v>
      </c>
      <c r="I179" s="63">
        <f>H179*2</f>
        <v>4.5</v>
      </c>
      <c r="J179" s="64"/>
      <c r="K179" s="62">
        <f>SUM(K161,K164,K167,K170,K173,K176)</f>
        <v>0</v>
      </c>
      <c r="L179" s="63">
        <f>ROUND(K179/12,2)</f>
        <v>0</v>
      </c>
      <c r="M179" s="63">
        <f>L179*2</f>
        <v>0</v>
      </c>
      <c r="N179" s="64"/>
      <c r="O179" s="75">
        <f t="shared" si="5"/>
        <v>72</v>
      </c>
      <c r="P179" s="67">
        <f>ROUND(O179/24,2)</f>
        <v>3</v>
      </c>
      <c r="Q179" s="67">
        <f>P179*2</f>
        <v>6</v>
      </c>
      <c r="R179" s="36">
        <v>0</v>
      </c>
    </row>
    <row r="180" spans="1:19" x14ac:dyDescent="0.5">
      <c r="A180" s="37" t="s">
        <v>72</v>
      </c>
      <c r="B180" s="48"/>
      <c r="C180" s="39"/>
      <c r="D180" s="40"/>
      <c r="E180" s="40"/>
      <c r="F180" s="41"/>
      <c r="G180" s="39"/>
      <c r="H180" s="40"/>
      <c r="I180" s="40"/>
      <c r="J180" s="41"/>
      <c r="K180" s="39"/>
      <c r="L180" s="40"/>
      <c r="M180" s="40"/>
      <c r="N180" s="41"/>
      <c r="O180" s="76"/>
      <c r="P180" s="47"/>
      <c r="Q180" s="47"/>
      <c r="R180" s="45"/>
    </row>
    <row r="181" spans="1:19" x14ac:dyDescent="0.5">
      <c r="A181" s="19" t="s">
        <v>15</v>
      </c>
      <c r="B181" s="20" t="s">
        <v>16</v>
      </c>
      <c r="C181" s="21">
        <f>4417+73+10806</f>
        <v>15296</v>
      </c>
      <c r="D181" s="22">
        <f>ROUND(C181/18,2)</f>
        <v>849.78</v>
      </c>
      <c r="E181" s="22"/>
      <c r="F181" s="23">
        <f>SUM(D181,E182:E183)</f>
        <v>931.68</v>
      </c>
      <c r="G181" s="21">
        <f>5461+237+7036-(2398+20+58)</f>
        <v>10258</v>
      </c>
      <c r="H181" s="22">
        <f>ROUND(G181/18,2)</f>
        <v>569.89</v>
      </c>
      <c r="I181" s="22"/>
      <c r="J181" s="23">
        <f>SUM(H181,I182:I183)</f>
        <v>638.74</v>
      </c>
      <c r="K181" s="21">
        <f>8-2</f>
        <v>6</v>
      </c>
      <c r="L181" s="22">
        <f>ROUND(K181/18,2)</f>
        <v>0.33</v>
      </c>
      <c r="M181" s="22"/>
      <c r="N181" s="23">
        <f>SUM(L181,M182:M183)</f>
        <v>0.33</v>
      </c>
      <c r="O181" s="24">
        <f>SUM(K181,C181,G181)</f>
        <v>25560</v>
      </c>
      <c r="P181" s="25">
        <f>ROUND(O181/36,2)</f>
        <v>710</v>
      </c>
      <c r="Q181" s="26" t="s">
        <v>33</v>
      </c>
      <c r="R181" s="27">
        <f>SUM(P181,Q182:Q183)</f>
        <v>785.38400000000001</v>
      </c>
    </row>
    <row r="182" spans="1:19" x14ac:dyDescent="0.5">
      <c r="A182" s="70"/>
      <c r="B182" s="20" t="s">
        <v>17</v>
      </c>
      <c r="C182" s="21"/>
      <c r="D182" s="22">
        <f>ROUND(C182/12,2)</f>
        <v>0</v>
      </c>
      <c r="E182" s="22">
        <f>D182*1.8</f>
        <v>0</v>
      </c>
      <c r="F182" s="23"/>
      <c r="G182" s="21"/>
      <c r="H182" s="22">
        <f>ROUND(G182/12,2)</f>
        <v>0</v>
      </c>
      <c r="I182" s="22">
        <f>H182*1.8</f>
        <v>0</v>
      </c>
      <c r="J182" s="23"/>
      <c r="K182" s="21"/>
      <c r="L182" s="22">
        <f>ROUND(K182/12,2)</f>
        <v>0</v>
      </c>
      <c r="M182" s="22">
        <f>L182*1.8</f>
        <v>0</v>
      </c>
      <c r="N182" s="23"/>
      <c r="O182" s="52">
        <f>SUM(K182,C182,G182)</f>
        <v>0</v>
      </c>
      <c r="P182" s="26">
        <f>ROUND(O182/24,2)</f>
        <v>0</v>
      </c>
      <c r="Q182" s="26">
        <f>P182*1.8</f>
        <v>0</v>
      </c>
      <c r="R182" s="27">
        <v>0</v>
      </c>
    </row>
    <row r="183" spans="1:19" ht="22.5" thickBot="1" x14ac:dyDescent="0.55000000000000004">
      <c r="A183" s="74"/>
      <c r="B183" s="29" t="s">
        <v>18</v>
      </c>
      <c r="C183" s="30">
        <f>252+294</f>
        <v>546</v>
      </c>
      <c r="D183" s="31">
        <f>ROUND(C183/12,2)</f>
        <v>45.5</v>
      </c>
      <c r="E183" s="31">
        <f>D183*1.8</f>
        <v>81.900000000000006</v>
      </c>
      <c r="F183" s="32"/>
      <c r="G183" s="30">
        <f>120+252+87</f>
        <v>459</v>
      </c>
      <c r="H183" s="31">
        <f>ROUND(G183/12,2)</f>
        <v>38.25</v>
      </c>
      <c r="I183" s="31">
        <f>H183*1.8</f>
        <v>68.850000000000009</v>
      </c>
      <c r="J183" s="32"/>
      <c r="K183" s="30"/>
      <c r="L183" s="31">
        <f>ROUND(K183/12,2)</f>
        <v>0</v>
      </c>
      <c r="M183" s="31">
        <f>L183*1.8</f>
        <v>0</v>
      </c>
      <c r="N183" s="32"/>
      <c r="O183" s="77">
        <f>SUM(K183,C183,G183)</f>
        <v>1005</v>
      </c>
      <c r="P183" s="35">
        <f>ROUND(O183/24,2)</f>
        <v>41.88</v>
      </c>
      <c r="Q183" s="35">
        <f>P183*1.8</f>
        <v>75.384</v>
      </c>
      <c r="R183" s="36">
        <v>0</v>
      </c>
    </row>
    <row r="184" spans="1:19" x14ac:dyDescent="0.5">
      <c r="A184" s="81" t="s">
        <v>73</v>
      </c>
      <c r="B184" s="48"/>
      <c r="C184" s="39"/>
      <c r="D184" s="40"/>
      <c r="E184" s="40"/>
      <c r="F184" s="41"/>
      <c r="G184" s="39"/>
      <c r="H184" s="40"/>
      <c r="I184" s="40"/>
      <c r="J184" s="41"/>
      <c r="K184" s="39"/>
      <c r="L184" s="40"/>
      <c r="M184" s="40"/>
      <c r="N184" s="41"/>
      <c r="O184" s="46"/>
      <c r="P184" s="47"/>
      <c r="Q184" s="44"/>
      <c r="R184" s="45"/>
      <c r="S184" s="82"/>
    </row>
    <row r="185" spans="1:19" x14ac:dyDescent="0.5">
      <c r="A185" s="19" t="s">
        <v>74</v>
      </c>
      <c r="B185" s="20" t="s">
        <v>16</v>
      </c>
      <c r="C185" s="83">
        <f>8513+1305.39</f>
        <v>9818.39</v>
      </c>
      <c r="D185" s="22">
        <f>ROUND(C185/18,2)</f>
        <v>545.47</v>
      </c>
      <c r="E185" s="22"/>
      <c r="F185" s="23">
        <f>SUM(D185,E186:E188)</f>
        <v>777.745</v>
      </c>
      <c r="G185" s="83">
        <f>9563+1280.57</f>
        <v>10843.57</v>
      </c>
      <c r="H185" s="22">
        <f>ROUND(G185/18,2)</f>
        <v>602.41999999999996</v>
      </c>
      <c r="I185" s="22"/>
      <c r="J185" s="23">
        <f>SUM(H185,I186:I188)</f>
        <v>807.45499999999993</v>
      </c>
      <c r="K185" s="83">
        <f>464</f>
        <v>464</v>
      </c>
      <c r="L185" s="22">
        <f>ROUND(K185/18,2)</f>
        <v>25.78</v>
      </c>
      <c r="M185" s="22"/>
      <c r="N185" s="23">
        <f>SUM(L185,M186:M188)</f>
        <v>38.275000000000006</v>
      </c>
      <c r="O185" s="24">
        <f t="shared" ref="O185:O216" si="6">SUM(K185,C185,G185)</f>
        <v>21125.96</v>
      </c>
      <c r="P185" s="25">
        <f>ROUND(O185/36,2)</f>
        <v>586.83000000000004</v>
      </c>
      <c r="Q185" s="26" t="s">
        <v>33</v>
      </c>
      <c r="R185" s="27">
        <f>SUM(P185,Q186:Q188)</f>
        <v>811.74</v>
      </c>
      <c r="S185" s="84"/>
    </row>
    <row r="186" spans="1:19" x14ac:dyDescent="0.5">
      <c r="A186" s="70"/>
      <c r="B186" s="20" t="s">
        <v>75</v>
      </c>
      <c r="C186" s="21"/>
      <c r="D186" s="22">
        <f>ROUND(C186/12,2)</f>
        <v>0</v>
      </c>
      <c r="E186" s="22">
        <f>D186*1.5</f>
        <v>0</v>
      </c>
      <c r="F186" s="23"/>
      <c r="G186" s="21"/>
      <c r="H186" s="22">
        <f>ROUND(G186/12,2)</f>
        <v>0</v>
      </c>
      <c r="I186" s="22">
        <f>H186*1.5</f>
        <v>0</v>
      </c>
      <c r="J186" s="23"/>
      <c r="K186" s="21"/>
      <c r="L186" s="22">
        <f>ROUND(K186/12,2)</f>
        <v>0</v>
      </c>
      <c r="M186" s="22">
        <f>L186*1.5</f>
        <v>0</v>
      </c>
      <c r="N186" s="23"/>
      <c r="O186" s="24">
        <f t="shared" si="6"/>
        <v>0</v>
      </c>
      <c r="P186" s="25">
        <f>ROUND(O186/24,2)</f>
        <v>0</v>
      </c>
      <c r="Q186" s="26">
        <f>P186*1.5</f>
        <v>0</v>
      </c>
      <c r="R186" s="27">
        <v>0</v>
      </c>
      <c r="S186" s="84"/>
    </row>
    <row r="187" spans="1:19" x14ac:dyDescent="0.5">
      <c r="A187" s="70"/>
      <c r="B187" s="20" t="s">
        <v>17</v>
      </c>
      <c r="C187" s="83">
        <f>1187+197.22</f>
        <v>1384.22</v>
      </c>
      <c r="D187" s="22">
        <f>ROUND(C187/12,2)</f>
        <v>115.35</v>
      </c>
      <c r="E187" s="22">
        <f>D187*1.5</f>
        <v>173.02499999999998</v>
      </c>
      <c r="F187" s="23"/>
      <c r="G187" s="83">
        <f>1335+191.31</f>
        <v>1526.31</v>
      </c>
      <c r="H187" s="22">
        <f>ROUND(G187/12,2)</f>
        <v>127.19</v>
      </c>
      <c r="I187" s="22">
        <f>H187*1.5</f>
        <v>190.785</v>
      </c>
      <c r="J187" s="23"/>
      <c r="K187" s="83">
        <v>100</v>
      </c>
      <c r="L187" s="22">
        <f>ROUND(K187/12,2)</f>
        <v>8.33</v>
      </c>
      <c r="M187" s="22">
        <f>L187*1.5</f>
        <v>12.495000000000001</v>
      </c>
      <c r="N187" s="23"/>
      <c r="O187" s="24">
        <f t="shared" si="6"/>
        <v>3010.5299999999997</v>
      </c>
      <c r="P187" s="25">
        <f>ROUND(O187/24,2)</f>
        <v>125.44</v>
      </c>
      <c r="Q187" s="26">
        <f>P187*1.5</f>
        <v>188.16</v>
      </c>
      <c r="R187" s="27">
        <v>0</v>
      </c>
      <c r="S187" s="84"/>
    </row>
    <row r="188" spans="1:19" x14ac:dyDescent="0.5">
      <c r="A188" s="70"/>
      <c r="B188" s="20" t="s">
        <v>18</v>
      </c>
      <c r="C188" s="21">
        <v>474</v>
      </c>
      <c r="D188" s="22">
        <f>ROUND(C188/12,2)</f>
        <v>39.5</v>
      </c>
      <c r="E188" s="22">
        <f>D188*1.5</f>
        <v>59.25</v>
      </c>
      <c r="F188" s="23"/>
      <c r="G188" s="21">
        <v>114</v>
      </c>
      <c r="H188" s="22">
        <f>ROUND(G188/12,2)</f>
        <v>9.5</v>
      </c>
      <c r="I188" s="22">
        <f>H188*1.5</f>
        <v>14.25</v>
      </c>
      <c r="J188" s="23"/>
      <c r="K188" s="21"/>
      <c r="L188" s="22">
        <f>ROUND(K188/12,2)</f>
        <v>0</v>
      </c>
      <c r="M188" s="22">
        <f>L188*1.5</f>
        <v>0</v>
      </c>
      <c r="N188" s="23"/>
      <c r="O188" s="24">
        <f t="shared" si="6"/>
        <v>588</v>
      </c>
      <c r="P188" s="25">
        <f>ROUND(O188/24,2)</f>
        <v>24.5</v>
      </c>
      <c r="Q188" s="26">
        <f>P188*1.5</f>
        <v>36.75</v>
      </c>
      <c r="R188" s="27">
        <v>0</v>
      </c>
      <c r="S188" s="84"/>
    </row>
    <row r="189" spans="1:19" x14ac:dyDescent="0.5">
      <c r="A189" s="19" t="s">
        <v>76</v>
      </c>
      <c r="B189" s="20" t="s">
        <v>16</v>
      </c>
      <c r="C189" s="83">
        <f>3939+471.39</f>
        <v>4410.3900000000003</v>
      </c>
      <c r="D189" s="22">
        <f>ROUND(C189/18,2)</f>
        <v>245.02</v>
      </c>
      <c r="E189" s="22"/>
      <c r="F189" s="23">
        <f>SUM(D189,E190:E192)</f>
        <v>516.92499999999995</v>
      </c>
      <c r="G189" s="83">
        <f>4676+498</f>
        <v>5174</v>
      </c>
      <c r="H189" s="22">
        <f>ROUND(G189/18,2)</f>
        <v>287.44</v>
      </c>
      <c r="I189" s="22"/>
      <c r="J189" s="23">
        <f>SUM(H189,I190:I192)</f>
        <v>429.07</v>
      </c>
      <c r="K189" s="83"/>
      <c r="L189" s="22">
        <f>ROUND(K189/18,2)</f>
        <v>0</v>
      </c>
      <c r="M189" s="22"/>
      <c r="N189" s="23">
        <f>SUM(L189,M190:M192)</f>
        <v>6</v>
      </c>
      <c r="O189" s="24">
        <f t="shared" si="6"/>
        <v>9584.39</v>
      </c>
      <c r="P189" s="25">
        <f>ROUND(O189/36,2)</f>
        <v>266.23</v>
      </c>
      <c r="Q189" s="26" t="s">
        <v>33</v>
      </c>
      <c r="R189" s="27">
        <f>SUM(P189,Q190:Q192)</f>
        <v>476.005</v>
      </c>
      <c r="S189" s="85"/>
    </row>
    <row r="190" spans="1:19" x14ac:dyDescent="0.5">
      <c r="A190" s="70"/>
      <c r="B190" s="20" t="s">
        <v>75</v>
      </c>
      <c r="C190" s="21"/>
      <c r="D190" s="22">
        <f>ROUND(C190/12,2)</f>
        <v>0</v>
      </c>
      <c r="E190" s="22">
        <f>D190*1.5</f>
        <v>0</v>
      </c>
      <c r="F190" s="23"/>
      <c r="G190" s="21"/>
      <c r="H190" s="22">
        <f>ROUND(G190/12,2)</f>
        <v>0</v>
      </c>
      <c r="I190" s="22">
        <f>H190*1.5</f>
        <v>0</v>
      </c>
      <c r="J190" s="23"/>
      <c r="K190" s="21"/>
      <c r="L190" s="22">
        <f>ROUND(K190/12,2)</f>
        <v>0</v>
      </c>
      <c r="M190" s="22">
        <f>L190*1.5</f>
        <v>0</v>
      </c>
      <c r="N190" s="23"/>
      <c r="O190" s="24">
        <f t="shared" si="6"/>
        <v>0</v>
      </c>
      <c r="P190" s="25">
        <f>ROUND(O190/24,2)</f>
        <v>0</v>
      </c>
      <c r="Q190" s="26">
        <f>P190*1.5</f>
        <v>0</v>
      </c>
      <c r="R190" s="27">
        <v>0</v>
      </c>
    </row>
    <row r="191" spans="1:19" x14ac:dyDescent="0.5">
      <c r="A191" s="70"/>
      <c r="B191" s="20" t="s">
        <v>17</v>
      </c>
      <c r="C191" s="83">
        <f>742+71.22</f>
        <v>813.22</v>
      </c>
      <c r="D191" s="22">
        <f>ROUND(C191/12,2)</f>
        <v>67.77</v>
      </c>
      <c r="E191" s="22">
        <f>D191*1.5</f>
        <v>101.655</v>
      </c>
      <c r="F191" s="23"/>
      <c r="G191" s="83">
        <f>561+74</f>
        <v>635</v>
      </c>
      <c r="H191" s="22">
        <f>ROUND(G191/12,2)</f>
        <v>52.92</v>
      </c>
      <c r="I191" s="22">
        <f>H191*1.5</f>
        <v>79.38</v>
      </c>
      <c r="J191" s="23"/>
      <c r="K191" s="83">
        <v>33</v>
      </c>
      <c r="L191" s="22">
        <f>ROUND(K191/12,2)</f>
        <v>2.75</v>
      </c>
      <c r="M191" s="22">
        <f>L191*1.5</f>
        <v>4.125</v>
      </c>
      <c r="N191" s="23"/>
      <c r="O191" s="24">
        <f t="shared" si="6"/>
        <v>1481.22</v>
      </c>
      <c r="P191" s="25">
        <f>ROUND(O191/24,2)</f>
        <v>61.72</v>
      </c>
      <c r="Q191" s="26">
        <f>P191*1.5</f>
        <v>92.58</v>
      </c>
      <c r="R191" s="27">
        <v>0</v>
      </c>
    </row>
    <row r="192" spans="1:19" x14ac:dyDescent="0.5">
      <c r="A192" s="70"/>
      <c r="B192" s="20" t="s">
        <v>18</v>
      </c>
      <c r="C192" s="21">
        <v>1362</v>
      </c>
      <c r="D192" s="22">
        <f>ROUND(C192/12,2)</f>
        <v>113.5</v>
      </c>
      <c r="E192" s="22">
        <f>D192*1.5</f>
        <v>170.25</v>
      </c>
      <c r="F192" s="23"/>
      <c r="G192" s="21">
        <v>498</v>
      </c>
      <c r="H192" s="22">
        <f>ROUND(G192/12,2)</f>
        <v>41.5</v>
      </c>
      <c r="I192" s="22">
        <f>H192*1.5</f>
        <v>62.25</v>
      </c>
      <c r="J192" s="23"/>
      <c r="K192" s="21">
        <v>15</v>
      </c>
      <c r="L192" s="22">
        <f>ROUND(K192/12,2)</f>
        <v>1.25</v>
      </c>
      <c r="M192" s="22">
        <f>L192*1.5</f>
        <v>1.875</v>
      </c>
      <c r="N192" s="23"/>
      <c r="O192" s="24">
        <f t="shared" si="6"/>
        <v>1875</v>
      </c>
      <c r="P192" s="25">
        <f>ROUND(O192/24,2)</f>
        <v>78.13</v>
      </c>
      <c r="Q192" s="26">
        <f>P192*1.5</f>
        <v>117.19499999999999</v>
      </c>
      <c r="R192" s="27">
        <v>0</v>
      </c>
    </row>
    <row r="193" spans="1:18" x14ac:dyDescent="0.5">
      <c r="A193" s="19" t="s">
        <v>77</v>
      </c>
      <c r="B193" s="20" t="s">
        <v>16</v>
      </c>
      <c r="C193" s="83">
        <f>3891+326.35</f>
        <v>4217.3500000000004</v>
      </c>
      <c r="D193" s="22">
        <f>ROUND(C193/18,2)</f>
        <v>234.3</v>
      </c>
      <c r="E193" s="22"/>
      <c r="F193" s="23">
        <f>SUM(D193,E194:E196)</f>
        <v>277.21500000000003</v>
      </c>
      <c r="G193" s="83">
        <f>3230+320.14</f>
        <v>3550.14</v>
      </c>
      <c r="H193" s="22">
        <f>ROUND(G193/18,2)</f>
        <v>197.23</v>
      </c>
      <c r="I193" s="22"/>
      <c r="J193" s="23">
        <f>SUM(H193,I194:I196)</f>
        <v>259.70499999999998</v>
      </c>
      <c r="K193" s="83"/>
      <c r="L193" s="22">
        <f>ROUND(K193/18,2)</f>
        <v>0</v>
      </c>
      <c r="M193" s="22"/>
      <c r="N193" s="23">
        <f>SUM(L193,M194:M196)</f>
        <v>16.004999999999999</v>
      </c>
      <c r="O193" s="24">
        <f t="shared" si="6"/>
        <v>7767.49</v>
      </c>
      <c r="P193" s="25">
        <f>ROUND(O193/36,2)</f>
        <v>215.76</v>
      </c>
      <c r="Q193" s="26" t="s">
        <v>33</v>
      </c>
      <c r="R193" s="27">
        <f>SUM(P193,Q194:Q196)</f>
        <v>276.45</v>
      </c>
    </row>
    <row r="194" spans="1:18" x14ac:dyDescent="0.5">
      <c r="A194" s="70"/>
      <c r="B194" s="20" t="s">
        <v>75</v>
      </c>
      <c r="C194" s="21"/>
      <c r="D194" s="22">
        <f>ROUND(C194/12,2)</f>
        <v>0</v>
      </c>
      <c r="E194" s="22">
        <f>D194*1.5</f>
        <v>0</v>
      </c>
      <c r="F194" s="23"/>
      <c r="G194" s="21"/>
      <c r="H194" s="22">
        <f>ROUND(G194/12,2)</f>
        <v>0</v>
      </c>
      <c r="I194" s="22">
        <f>H194*1.5</f>
        <v>0</v>
      </c>
      <c r="J194" s="23"/>
      <c r="K194" s="21"/>
      <c r="L194" s="22">
        <f>ROUND(K194/12,2)</f>
        <v>0</v>
      </c>
      <c r="M194" s="22">
        <f>L194*1.5</f>
        <v>0</v>
      </c>
      <c r="N194" s="23"/>
      <c r="O194" s="24">
        <f t="shared" si="6"/>
        <v>0</v>
      </c>
      <c r="P194" s="25">
        <f>ROUND(O194/24,2)</f>
        <v>0</v>
      </c>
      <c r="Q194" s="26">
        <f>P194*1.5</f>
        <v>0</v>
      </c>
      <c r="R194" s="27">
        <v>0</v>
      </c>
    </row>
    <row r="195" spans="1:18" x14ac:dyDescent="0.5">
      <c r="A195" s="70"/>
      <c r="B195" s="20" t="s">
        <v>17</v>
      </c>
      <c r="C195" s="83">
        <f>186+49.3</f>
        <v>235.3</v>
      </c>
      <c r="D195" s="22">
        <f>ROUND(C195/12,2)</f>
        <v>19.61</v>
      </c>
      <c r="E195" s="22">
        <f>D195*1.5</f>
        <v>29.414999999999999</v>
      </c>
      <c r="F195" s="23"/>
      <c r="G195" s="83">
        <f>386+47.83</f>
        <v>433.83</v>
      </c>
      <c r="H195" s="22">
        <f>ROUND(G195/12,2)</f>
        <v>36.15</v>
      </c>
      <c r="I195" s="22">
        <f>H195*1.5</f>
        <v>54.224999999999994</v>
      </c>
      <c r="J195" s="23"/>
      <c r="K195" s="83">
        <v>56</v>
      </c>
      <c r="L195" s="22">
        <f>ROUND(K195/12,2)</f>
        <v>4.67</v>
      </c>
      <c r="M195" s="22">
        <f>L195*1.5</f>
        <v>7.0049999999999999</v>
      </c>
      <c r="N195" s="23"/>
      <c r="O195" s="24">
        <f t="shared" si="6"/>
        <v>725.13</v>
      </c>
      <c r="P195" s="25">
        <f>ROUND(O195/24,2)</f>
        <v>30.21</v>
      </c>
      <c r="Q195" s="26">
        <f>P195*1.5</f>
        <v>45.314999999999998</v>
      </c>
      <c r="R195" s="27">
        <v>0</v>
      </c>
    </row>
    <row r="196" spans="1:18" x14ac:dyDescent="0.5">
      <c r="A196" s="70"/>
      <c r="B196" s="20" t="s">
        <v>18</v>
      </c>
      <c r="C196" s="21">
        <v>108</v>
      </c>
      <c r="D196" s="22">
        <f>ROUND(C196/12,2)</f>
        <v>9</v>
      </c>
      <c r="E196" s="22">
        <f>D196*1.5</f>
        <v>13.5</v>
      </c>
      <c r="F196" s="23"/>
      <c r="G196" s="21">
        <v>66</v>
      </c>
      <c r="H196" s="22">
        <f>ROUND(G196/12,2)</f>
        <v>5.5</v>
      </c>
      <c r="I196" s="22">
        <f>H196*1.5</f>
        <v>8.25</v>
      </c>
      <c r="J196" s="23"/>
      <c r="K196" s="21">
        <v>72</v>
      </c>
      <c r="L196" s="22">
        <f>ROUND(K196/12,2)</f>
        <v>6</v>
      </c>
      <c r="M196" s="22">
        <f>L196*1.5</f>
        <v>9</v>
      </c>
      <c r="N196" s="23"/>
      <c r="O196" s="24">
        <f t="shared" si="6"/>
        <v>246</v>
      </c>
      <c r="P196" s="25">
        <f>ROUND(O196/24,2)</f>
        <v>10.25</v>
      </c>
      <c r="Q196" s="26">
        <f>P196*1.5</f>
        <v>15.375</v>
      </c>
      <c r="R196" s="27">
        <v>0</v>
      </c>
    </row>
    <row r="197" spans="1:18" x14ac:dyDescent="0.5">
      <c r="A197" s="19" t="s">
        <v>78</v>
      </c>
      <c r="B197" s="20" t="s">
        <v>16</v>
      </c>
      <c r="C197" s="21">
        <v>3886</v>
      </c>
      <c r="D197" s="22">
        <f>ROUND(C197/18,2)</f>
        <v>215.89</v>
      </c>
      <c r="E197" s="22"/>
      <c r="F197" s="23">
        <f>SUM(D197,E198:E200)</f>
        <v>294.52</v>
      </c>
      <c r="G197" s="21">
        <v>4570</v>
      </c>
      <c r="H197" s="22">
        <f>ROUND(G197/18,2)</f>
        <v>253.89</v>
      </c>
      <c r="I197" s="22"/>
      <c r="J197" s="23">
        <f>SUM(H197,I198:I200)</f>
        <v>281.26499999999999</v>
      </c>
      <c r="K197" s="21">
        <v>21</v>
      </c>
      <c r="L197" s="22">
        <f>ROUND(K197/18,2)</f>
        <v>1.17</v>
      </c>
      <c r="M197" s="22"/>
      <c r="N197" s="23">
        <f>SUM(L197,M198:M200)</f>
        <v>2.415</v>
      </c>
      <c r="O197" s="24">
        <f t="shared" si="6"/>
        <v>8477</v>
      </c>
      <c r="P197" s="25">
        <f>ROUND(O197/36,2)</f>
        <v>235.47</v>
      </c>
      <c r="Q197" s="26" t="s">
        <v>33</v>
      </c>
      <c r="R197" s="27">
        <f>SUM(P197,Q198:Q200)</f>
        <v>289.09500000000003</v>
      </c>
    </row>
    <row r="198" spans="1:18" x14ac:dyDescent="0.5">
      <c r="A198" s="86"/>
      <c r="B198" s="20" t="s">
        <v>75</v>
      </c>
      <c r="C198" s="21"/>
      <c r="D198" s="22">
        <f>ROUND(C198/12,2)</f>
        <v>0</v>
      </c>
      <c r="E198" s="22">
        <f>D198*1.5</f>
        <v>0</v>
      </c>
      <c r="F198" s="23"/>
      <c r="G198" s="21"/>
      <c r="H198" s="22">
        <f>ROUND(G198/12,2)</f>
        <v>0</v>
      </c>
      <c r="I198" s="22">
        <f>H198*1.5</f>
        <v>0</v>
      </c>
      <c r="J198" s="23"/>
      <c r="K198" s="21"/>
      <c r="L198" s="22">
        <f>ROUND(K198/12,2)</f>
        <v>0</v>
      </c>
      <c r="M198" s="22">
        <f>L198*1.5</f>
        <v>0</v>
      </c>
      <c r="N198" s="23"/>
      <c r="O198" s="24">
        <f t="shared" si="6"/>
        <v>0</v>
      </c>
      <c r="P198" s="25">
        <f>ROUND(O198/24,2)</f>
        <v>0</v>
      </c>
      <c r="Q198" s="26">
        <f>P198*1.5</f>
        <v>0</v>
      </c>
      <c r="R198" s="27">
        <v>0</v>
      </c>
    </row>
    <row r="199" spans="1:18" x14ac:dyDescent="0.5">
      <c r="A199" s="70"/>
      <c r="B199" s="20" t="s">
        <v>17</v>
      </c>
      <c r="C199" s="21">
        <v>47</v>
      </c>
      <c r="D199" s="22">
        <f>ROUND(C199/12,2)</f>
        <v>3.92</v>
      </c>
      <c r="E199" s="22">
        <f>D199*1.5</f>
        <v>5.88</v>
      </c>
      <c r="F199" s="23"/>
      <c r="G199" s="21">
        <v>105</v>
      </c>
      <c r="H199" s="22">
        <f>ROUND(G199/12,2)</f>
        <v>8.75</v>
      </c>
      <c r="I199" s="22">
        <f>H199*1.5</f>
        <v>13.125</v>
      </c>
      <c r="J199" s="23"/>
      <c r="K199" s="21"/>
      <c r="L199" s="22">
        <f>ROUND(K199/12,2)</f>
        <v>0</v>
      </c>
      <c r="M199" s="22">
        <f>L199*1.5</f>
        <v>0</v>
      </c>
      <c r="N199" s="23"/>
      <c r="O199" s="24">
        <f t="shared" si="6"/>
        <v>152</v>
      </c>
      <c r="P199" s="25">
        <f>ROUND(O199/24,2)</f>
        <v>6.33</v>
      </c>
      <c r="Q199" s="26">
        <f>P199*1.5</f>
        <v>9.495000000000001</v>
      </c>
      <c r="R199" s="27">
        <v>0</v>
      </c>
    </row>
    <row r="200" spans="1:18" x14ac:dyDescent="0.5">
      <c r="A200" s="70"/>
      <c r="B200" s="20" t="s">
        <v>18</v>
      </c>
      <c r="C200" s="21">
        <v>582</v>
      </c>
      <c r="D200" s="22">
        <f>ROUND(C200/12,2)</f>
        <v>48.5</v>
      </c>
      <c r="E200" s="22">
        <f>D200*1.5</f>
        <v>72.75</v>
      </c>
      <c r="F200" s="23"/>
      <c r="G200" s="21">
        <v>114</v>
      </c>
      <c r="H200" s="22">
        <f>ROUND(G200/12,2)</f>
        <v>9.5</v>
      </c>
      <c r="I200" s="22">
        <f>H200*1.5</f>
        <v>14.25</v>
      </c>
      <c r="J200" s="23"/>
      <c r="K200" s="21">
        <v>10</v>
      </c>
      <c r="L200" s="22">
        <f>ROUND(K200/12,2)</f>
        <v>0.83</v>
      </c>
      <c r="M200" s="22">
        <f>L200*1.5</f>
        <v>1.2449999999999999</v>
      </c>
      <c r="N200" s="23"/>
      <c r="O200" s="24">
        <f t="shared" si="6"/>
        <v>706</v>
      </c>
      <c r="P200" s="25">
        <f>ROUND(O200/24,2)</f>
        <v>29.42</v>
      </c>
      <c r="Q200" s="26">
        <f>P200*1.5</f>
        <v>44.13</v>
      </c>
      <c r="R200" s="27">
        <v>0</v>
      </c>
    </row>
    <row r="201" spans="1:18" x14ac:dyDescent="0.5">
      <c r="A201" s="19" t="s">
        <v>79</v>
      </c>
      <c r="B201" s="20" t="s">
        <v>16</v>
      </c>
      <c r="C201" s="83">
        <v>217.57</v>
      </c>
      <c r="D201" s="22">
        <f>ROUND(C201/18,2)</f>
        <v>12.09</v>
      </c>
      <c r="E201" s="22"/>
      <c r="F201" s="23">
        <f>SUM(D201,E202:E204)</f>
        <v>170.7</v>
      </c>
      <c r="G201" s="83">
        <f>226+213.43</f>
        <v>439.43</v>
      </c>
      <c r="H201" s="22">
        <f>ROUND(G201/18,2)</f>
        <v>24.41</v>
      </c>
      <c r="I201" s="22"/>
      <c r="J201" s="23">
        <f>SUM(H201,I202:I204)</f>
        <v>69.515000000000001</v>
      </c>
      <c r="K201" s="83"/>
      <c r="L201" s="22">
        <f>ROUND(K201/18,2)</f>
        <v>0</v>
      </c>
      <c r="M201" s="22"/>
      <c r="N201" s="23">
        <f>SUM(L201,M202:M204)</f>
        <v>11.129999999999999</v>
      </c>
      <c r="O201" s="24">
        <f t="shared" si="6"/>
        <v>657</v>
      </c>
      <c r="P201" s="25">
        <f>ROUND(O201/36,2)</f>
        <v>18.25</v>
      </c>
      <c r="Q201" s="26" t="s">
        <v>33</v>
      </c>
      <c r="R201" s="27">
        <f>SUM(P201,Q202:Q204)</f>
        <v>125.68</v>
      </c>
    </row>
    <row r="202" spans="1:18" x14ac:dyDescent="0.5">
      <c r="A202" s="70"/>
      <c r="B202" s="20" t="s">
        <v>75</v>
      </c>
      <c r="C202" s="21"/>
      <c r="D202" s="22">
        <f>ROUND(C202/12,2)</f>
        <v>0</v>
      </c>
      <c r="E202" s="22">
        <f>D202*1.5</f>
        <v>0</v>
      </c>
      <c r="F202" s="23"/>
      <c r="G202" s="21"/>
      <c r="H202" s="22">
        <f>ROUND(G202/12,2)</f>
        <v>0</v>
      </c>
      <c r="I202" s="22">
        <f>H202*1.5</f>
        <v>0</v>
      </c>
      <c r="J202" s="23"/>
      <c r="K202" s="21"/>
      <c r="L202" s="22">
        <f>ROUND(K202/12,2)</f>
        <v>0</v>
      </c>
      <c r="M202" s="22">
        <f>L202*1.5</f>
        <v>0</v>
      </c>
      <c r="N202" s="23"/>
      <c r="O202" s="24">
        <f t="shared" si="6"/>
        <v>0</v>
      </c>
      <c r="P202" s="25">
        <f>ROUND(O202/24,2)</f>
        <v>0</v>
      </c>
      <c r="Q202" s="26">
        <f>P202*1.5</f>
        <v>0</v>
      </c>
      <c r="R202" s="27">
        <v>0</v>
      </c>
    </row>
    <row r="203" spans="1:18" x14ac:dyDescent="0.5">
      <c r="A203" s="70"/>
      <c r="B203" s="20" t="s">
        <v>17</v>
      </c>
      <c r="C203" s="83">
        <v>32.869999999999997</v>
      </c>
      <c r="D203" s="22">
        <f>ROUND(C203/12,2)</f>
        <v>2.74</v>
      </c>
      <c r="E203" s="22">
        <f>D203*1.5</f>
        <v>4.1100000000000003</v>
      </c>
      <c r="F203" s="23"/>
      <c r="G203" s="83">
        <f>8+31.89</f>
        <v>39.89</v>
      </c>
      <c r="H203" s="22">
        <f>ROUND(G203/12,2)</f>
        <v>3.32</v>
      </c>
      <c r="I203" s="22">
        <f>H203*1.5</f>
        <v>4.9799999999999995</v>
      </c>
      <c r="J203" s="23"/>
      <c r="K203" s="83">
        <v>20</v>
      </c>
      <c r="L203" s="22">
        <f>ROUND(K203/12,2)</f>
        <v>1.67</v>
      </c>
      <c r="M203" s="22">
        <f>L203*1.5</f>
        <v>2.5049999999999999</v>
      </c>
      <c r="N203" s="23"/>
      <c r="O203" s="24">
        <f t="shared" si="6"/>
        <v>92.759999999999991</v>
      </c>
      <c r="P203" s="25">
        <f>ROUND(O203/24,2)</f>
        <v>3.87</v>
      </c>
      <c r="Q203" s="26">
        <f>P203*1.5</f>
        <v>5.8049999999999997</v>
      </c>
      <c r="R203" s="27">
        <v>0</v>
      </c>
    </row>
    <row r="204" spans="1:18" x14ac:dyDescent="0.5">
      <c r="A204" s="70"/>
      <c r="B204" s="20" t="s">
        <v>18</v>
      </c>
      <c r="C204" s="21">
        <v>1236</v>
      </c>
      <c r="D204" s="22">
        <f>ROUND(C204/12,2)</f>
        <v>103</v>
      </c>
      <c r="E204" s="22">
        <f>D204*1.5</f>
        <v>154.5</v>
      </c>
      <c r="F204" s="23"/>
      <c r="G204" s="21">
        <v>321</v>
      </c>
      <c r="H204" s="22">
        <f>ROUND(G204/12,2)</f>
        <v>26.75</v>
      </c>
      <c r="I204" s="22">
        <f>H204*1.5</f>
        <v>40.125</v>
      </c>
      <c r="J204" s="23"/>
      <c r="K204" s="21">
        <v>69</v>
      </c>
      <c r="L204" s="22">
        <f>ROUND(K204/12,2)</f>
        <v>5.75</v>
      </c>
      <c r="M204" s="22">
        <f>L204*1.5</f>
        <v>8.625</v>
      </c>
      <c r="N204" s="23"/>
      <c r="O204" s="24">
        <f t="shared" si="6"/>
        <v>1626</v>
      </c>
      <c r="P204" s="25">
        <f>ROUND(O204/24,2)</f>
        <v>67.75</v>
      </c>
      <c r="Q204" s="26">
        <f>P204*1.5</f>
        <v>101.625</v>
      </c>
      <c r="R204" s="27">
        <v>0</v>
      </c>
    </row>
    <row r="205" spans="1:18" x14ac:dyDescent="0.5">
      <c r="A205" s="19" t="s">
        <v>80</v>
      </c>
      <c r="B205" s="20" t="s">
        <v>16</v>
      </c>
      <c r="C205" s="83">
        <f>408+145.04</f>
        <v>553.04</v>
      </c>
      <c r="D205" s="22">
        <f>ROUND(C205/18,2)</f>
        <v>30.72</v>
      </c>
      <c r="E205" s="22"/>
      <c r="F205" s="23">
        <f>SUM(D205,E206:E208)</f>
        <v>79.454999999999998</v>
      </c>
      <c r="G205" s="83">
        <f>204+142.29</f>
        <v>346.28999999999996</v>
      </c>
      <c r="H205" s="22">
        <f>ROUND(G205/18,2)</f>
        <v>19.239999999999998</v>
      </c>
      <c r="I205" s="22"/>
      <c r="J205" s="23">
        <f>SUM(H205,I206:I208)</f>
        <v>32.65</v>
      </c>
      <c r="K205" s="83"/>
      <c r="L205" s="22">
        <f>ROUND(K205/18,2)</f>
        <v>0</v>
      </c>
      <c r="M205" s="22"/>
      <c r="N205" s="23">
        <f>SUM(L205,M206:M208)</f>
        <v>0</v>
      </c>
      <c r="O205" s="24">
        <f t="shared" si="6"/>
        <v>899.32999999999993</v>
      </c>
      <c r="P205" s="25">
        <f>ROUND(O205/36,2)</f>
        <v>24.98</v>
      </c>
      <c r="Q205" s="26" t="s">
        <v>33</v>
      </c>
      <c r="R205" s="27">
        <f>SUM(P205,Q206:Q208)</f>
        <v>56.06</v>
      </c>
    </row>
    <row r="206" spans="1:18" x14ac:dyDescent="0.5">
      <c r="A206" s="70" t="s">
        <v>81</v>
      </c>
      <c r="B206" s="20" t="s">
        <v>75</v>
      </c>
      <c r="C206" s="21"/>
      <c r="D206" s="22">
        <f>ROUND(C206/12,2)</f>
        <v>0</v>
      </c>
      <c r="E206" s="22">
        <f>D206*1.5</f>
        <v>0</v>
      </c>
      <c r="F206" s="23"/>
      <c r="G206" s="21"/>
      <c r="H206" s="22">
        <f>ROUND(G206/12,2)</f>
        <v>0</v>
      </c>
      <c r="I206" s="22">
        <f>H206*1.5</f>
        <v>0</v>
      </c>
      <c r="J206" s="23"/>
      <c r="K206" s="21"/>
      <c r="L206" s="22">
        <f>ROUND(K206/12,2)</f>
        <v>0</v>
      </c>
      <c r="M206" s="22">
        <f>L206*1.5</f>
        <v>0</v>
      </c>
      <c r="N206" s="23"/>
      <c r="O206" s="24">
        <f t="shared" si="6"/>
        <v>0</v>
      </c>
      <c r="P206" s="25">
        <f>ROUND(O206/24,2)</f>
        <v>0</v>
      </c>
      <c r="Q206" s="26">
        <f>P206*1.5</f>
        <v>0</v>
      </c>
      <c r="R206" s="27">
        <v>0</v>
      </c>
    </row>
    <row r="207" spans="1:18" x14ac:dyDescent="0.5">
      <c r="A207" s="70"/>
      <c r="B207" s="20" t="s">
        <v>17</v>
      </c>
      <c r="C207" s="83">
        <f>98+21.91</f>
        <v>119.91</v>
      </c>
      <c r="D207" s="22">
        <f>ROUND(C207/12,2)</f>
        <v>9.99</v>
      </c>
      <c r="E207" s="22">
        <f>D207*1.5</f>
        <v>14.984999999999999</v>
      </c>
      <c r="F207" s="23"/>
      <c r="G207" s="21">
        <f>20+21.26</f>
        <v>41.260000000000005</v>
      </c>
      <c r="H207" s="22">
        <f>ROUND(G207/12,2)</f>
        <v>3.44</v>
      </c>
      <c r="I207" s="22">
        <f>H207*1.5</f>
        <v>5.16</v>
      </c>
      <c r="J207" s="23"/>
      <c r="K207" s="21"/>
      <c r="L207" s="22">
        <f>ROUND(K207/12,2)</f>
        <v>0</v>
      </c>
      <c r="M207" s="22">
        <f>L207*1.5</f>
        <v>0</v>
      </c>
      <c r="N207" s="23"/>
      <c r="O207" s="24">
        <f t="shared" si="6"/>
        <v>161.17000000000002</v>
      </c>
      <c r="P207" s="25">
        <f>ROUND(O207/24,2)</f>
        <v>6.72</v>
      </c>
      <c r="Q207" s="26">
        <f>P207*1.5</f>
        <v>10.08</v>
      </c>
      <c r="R207" s="27">
        <v>0</v>
      </c>
    </row>
    <row r="208" spans="1:18" x14ac:dyDescent="0.5">
      <c r="A208" s="70"/>
      <c r="B208" s="20" t="s">
        <v>18</v>
      </c>
      <c r="C208" s="21">
        <v>270</v>
      </c>
      <c r="D208" s="22">
        <f>ROUND(C208/12,2)</f>
        <v>22.5</v>
      </c>
      <c r="E208" s="22">
        <f>D208*1.5</f>
        <v>33.75</v>
      </c>
      <c r="F208" s="23"/>
      <c r="G208" s="21">
        <v>66</v>
      </c>
      <c r="H208" s="22">
        <f>ROUND(G208/12,2)</f>
        <v>5.5</v>
      </c>
      <c r="I208" s="22">
        <f>H208*1.5</f>
        <v>8.25</v>
      </c>
      <c r="J208" s="23"/>
      <c r="K208" s="21"/>
      <c r="L208" s="22">
        <f>ROUND(K208/12,2)</f>
        <v>0</v>
      </c>
      <c r="M208" s="22">
        <f>L208*1.5</f>
        <v>0</v>
      </c>
      <c r="N208" s="23"/>
      <c r="O208" s="24">
        <f t="shared" si="6"/>
        <v>336</v>
      </c>
      <c r="P208" s="25">
        <f>ROUND(O208/24,2)</f>
        <v>14</v>
      </c>
      <c r="Q208" s="26">
        <f>P208*1.5</f>
        <v>21</v>
      </c>
      <c r="R208" s="27">
        <v>0</v>
      </c>
    </row>
    <row r="209" spans="1:19" x14ac:dyDescent="0.5">
      <c r="A209" s="19" t="s">
        <v>15</v>
      </c>
      <c r="B209" s="20" t="s">
        <v>16</v>
      </c>
      <c r="C209" s="83">
        <f>1999+36.26</f>
        <v>2035.26</v>
      </c>
      <c r="D209" s="22">
        <f>ROUND(C209/18,2)</f>
        <v>113.07</v>
      </c>
      <c r="E209" s="22"/>
      <c r="F209" s="23">
        <f>SUM(D209,E210:E212)</f>
        <v>113.75999999999999</v>
      </c>
      <c r="G209" s="83">
        <f>1776+35.57</f>
        <v>1811.57</v>
      </c>
      <c r="H209" s="22">
        <f>ROUND(G209/18,2)</f>
        <v>100.64</v>
      </c>
      <c r="I209" s="22"/>
      <c r="J209" s="23">
        <f>SUM(H209,I210:I212)</f>
        <v>101.3</v>
      </c>
      <c r="K209" s="83">
        <v>646</v>
      </c>
      <c r="L209" s="22">
        <f>ROUND(K209/18,2)</f>
        <v>35.89</v>
      </c>
      <c r="M209" s="22"/>
      <c r="N209" s="23">
        <f>SUM(L209,M210:M212)</f>
        <v>35.89</v>
      </c>
      <c r="O209" s="24">
        <f t="shared" si="6"/>
        <v>4492.83</v>
      </c>
      <c r="P209" s="25">
        <f>ROUND(O209/36,2)</f>
        <v>124.8</v>
      </c>
      <c r="Q209" s="26" t="s">
        <v>33</v>
      </c>
      <c r="R209" s="27">
        <f>SUM(P209,Q210:Q212)</f>
        <v>125.47499999999999</v>
      </c>
    </row>
    <row r="210" spans="1:19" x14ac:dyDescent="0.5">
      <c r="A210" s="86"/>
      <c r="B210" s="20" t="s">
        <v>75</v>
      </c>
      <c r="C210" s="21"/>
      <c r="D210" s="22">
        <f>ROUND(C210/12,2)</f>
        <v>0</v>
      </c>
      <c r="E210" s="22">
        <f>D210*1.5</f>
        <v>0</v>
      </c>
      <c r="F210" s="23"/>
      <c r="G210" s="21"/>
      <c r="H210" s="22">
        <f>ROUND(G210/12,2)</f>
        <v>0</v>
      </c>
      <c r="I210" s="22">
        <f>H210*1.5</f>
        <v>0</v>
      </c>
      <c r="J210" s="23"/>
      <c r="K210" s="21"/>
      <c r="L210" s="22">
        <f>ROUND(K210/12,2)</f>
        <v>0</v>
      </c>
      <c r="M210" s="22">
        <f>L210*1.5</f>
        <v>0</v>
      </c>
      <c r="N210" s="23"/>
      <c r="O210" s="24">
        <f t="shared" si="6"/>
        <v>0</v>
      </c>
      <c r="P210" s="25">
        <f>ROUND(O210/24,2)</f>
        <v>0</v>
      </c>
      <c r="Q210" s="26">
        <f>P210*1.5</f>
        <v>0</v>
      </c>
      <c r="R210" s="27">
        <v>0</v>
      </c>
    </row>
    <row r="211" spans="1:19" x14ac:dyDescent="0.5">
      <c r="A211" s="70"/>
      <c r="B211" s="20" t="s">
        <v>17</v>
      </c>
      <c r="C211" s="83">
        <v>5.48</v>
      </c>
      <c r="D211" s="22">
        <f>ROUND(C211/12,2)</f>
        <v>0.46</v>
      </c>
      <c r="E211" s="22">
        <f>D211*1.5</f>
        <v>0.69000000000000006</v>
      </c>
      <c r="F211" s="23"/>
      <c r="G211" s="83">
        <v>5.31</v>
      </c>
      <c r="H211" s="22">
        <f>ROUND(G211/12,2)</f>
        <v>0.44</v>
      </c>
      <c r="I211" s="22">
        <f>H211*1.5</f>
        <v>0.66</v>
      </c>
      <c r="J211" s="23"/>
      <c r="K211" s="87"/>
      <c r="L211" s="22">
        <f>ROUND(K211/12,2)</f>
        <v>0</v>
      </c>
      <c r="M211" s="22">
        <f>L211*1.5</f>
        <v>0</v>
      </c>
      <c r="N211" s="23"/>
      <c r="O211" s="24">
        <f t="shared" si="6"/>
        <v>10.79</v>
      </c>
      <c r="P211" s="25">
        <f>ROUND(O211/24,2)</f>
        <v>0.45</v>
      </c>
      <c r="Q211" s="26">
        <f>P211*1.5</f>
        <v>0.67500000000000004</v>
      </c>
      <c r="R211" s="27">
        <v>0</v>
      </c>
      <c r="S211" s="88"/>
    </row>
    <row r="212" spans="1:19" x14ac:dyDescent="0.5">
      <c r="A212" s="70"/>
      <c r="B212" s="20" t="s">
        <v>18</v>
      </c>
      <c r="C212" s="21"/>
      <c r="D212" s="22">
        <f>ROUND(C212/12,2)</f>
        <v>0</v>
      </c>
      <c r="E212" s="22">
        <f>D212*1.5</f>
        <v>0</v>
      </c>
      <c r="F212" s="23"/>
      <c r="G212" s="21"/>
      <c r="H212" s="22">
        <f>ROUND(G212/12,2)</f>
        <v>0</v>
      </c>
      <c r="I212" s="22">
        <f>H212*1.5</f>
        <v>0</v>
      </c>
      <c r="J212" s="23"/>
      <c r="K212" s="89"/>
      <c r="L212" s="22">
        <f>ROUND(K212/12,2)</f>
        <v>0</v>
      </c>
      <c r="M212" s="22">
        <f>L212*1.5</f>
        <v>0</v>
      </c>
      <c r="N212" s="23"/>
      <c r="O212" s="24">
        <f t="shared" si="6"/>
        <v>0</v>
      </c>
      <c r="P212" s="25">
        <f>ROUND(O212/24,2)</f>
        <v>0</v>
      </c>
      <c r="Q212" s="26">
        <f>P212*1.5</f>
        <v>0</v>
      </c>
      <c r="R212" s="27">
        <v>0</v>
      </c>
    </row>
    <row r="213" spans="1:19" x14ac:dyDescent="0.5">
      <c r="A213" s="71" t="s">
        <v>31</v>
      </c>
      <c r="B213" s="54" t="s">
        <v>16</v>
      </c>
      <c r="C213" s="55">
        <f>SUM(C185,C189,C193,C197,C201,C205,C209)</f>
        <v>25137.999999999996</v>
      </c>
      <c r="D213" s="56">
        <f>ROUND(C213/18,2)</f>
        <v>1396.56</v>
      </c>
      <c r="E213" s="56" t="s">
        <v>33</v>
      </c>
      <c r="F213" s="57">
        <f>SUM(D213,E214:E216)</f>
        <v>2230.3049999999998</v>
      </c>
      <c r="G213" s="55">
        <f>SUM(G185,G189,G193,G197,G201,G205,G209)</f>
        <v>26735</v>
      </c>
      <c r="H213" s="56">
        <f>ROUND(G213/18,2)</f>
        <v>1485.28</v>
      </c>
      <c r="I213" s="56" t="s">
        <v>33</v>
      </c>
      <c r="J213" s="57">
        <f>SUM(H213,I214:I216)</f>
        <v>1980.9849999999999</v>
      </c>
      <c r="K213" s="55">
        <f>SUM(K185,K189,K193,K197,K201,K205,K209)</f>
        <v>1131</v>
      </c>
      <c r="L213" s="56">
        <f>ROUND(K213/18,2)</f>
        <v>62.83</v>
      </c>
      <c r="M213" s="56" t="s">
        <v>33</v>
      </c>
      <c r="N213" s="57">
        <f>SUM(L213,M214:M216)</f>
        <v>109.70500000000001</v>
      </c>
      <c r="O213" s="58">
        <f t="shared" si="6"/>
        <v>53004</v>
      </c>
      <c r="P213" s="59">
        <f>ROUND(O213/36,2)</f>
        <v>1472.33</v>
      </c>
      <c r="Q213" s="60" t="s">
        <v>33</v>
      </c>
      <c r="R213" s="27">
        <f>SUM(P213,Q214:Q216)</f>
        <v>2160.4850000000001</v>
      </c>
    </row>
    <row r="214" spans="1:19" x14ac:dyDescent="0.5">
      <c r="A214" s="72"/>
      <c r="B214" s="54" t="s">
        <v>75</v>
      </c>
      <c r="C214" s="55">
        <f>SUM(C186,C190,C194,C198,C202,C206,C210)</f>
        <v>0</v>
      </c>
      <c r="D214" s="56">
        <f>ROUND(C214/12,2)</f>
        <v>0</v>
      </c>
      <c r="E214" s="56">
        <f>D214*1.5</f>
        <v>0</v>
      </c>
      <c r="F214" s="57">
        <v>0</v>
      </c>
      <c r="G214" s="55">
        <f>SUM(G186,G190,G194,G198,G202,G206,G210)</f>
        <v>0</v>
      </c>
      <c r="H214" s="56">
        <f>ROUND(G214/12,2)</f>
        <v>0</v>
      </c>
      <c r="I214" s="56">
        <f>H214*1.5</f>
        <v>0</v>
      </c>
      <c r="J214" s="57">
        <v>0</v>
      </c>
      <c r="K214" s="55">
        <f>SUM(K186,K190,K194,K198,K202,K206,K210)</f>
        <v>0</v>
      </c>
      <c r="L214" s="56">
        <f>ROUND(K214/12,2)</f>
        <v>0</v>
      </c>
      <c r="M214" s="56">
        <f>L214*1.5</f>
        <v>0</v>
      </c>
      <c r="N214" s="57">
        <v>0</v>
      </c>
      <c r="O214" s="58">
        <f t="shared" si="6"/>
        <v>0</v>
      </c>
      <c r="P214" s="59">
        <f>ROUND(O214/24,2)</f>
        <v>0</v>
      </c>
      <c r="Q214" s="60">
        <f>P214*1.5</f>
        <v>0</v>
      </c>
      <c r="R214" s="27">
        <v>0</v>
      </c>
    </row>
    <row r="215" spans="1:19" x14ac:dyDescent="0.5">
      <c r="A215" s="70"/>
      <c r="B215" s="54" t="s">
        <v>17</v>
      </c>
      <c r="C215" s="55">
        <f>SUM(C187,C191,C195,C199,C203,C207,C211)</f>
        <v>2638</v>
      </c>
      <c r="D215" s="56">
        <f>ROUND(C215/12,2)</f>
        <v>219.83</v>
      </c>
      <c r="E215" s="56">
        <f>D215*1.5</f>
        <v>329.745</v>
      </c>
      <c r="F215" s="57">
        <v>0</v>
      </c>
      <c r="G215" s="55">
        <f>SUM(G187,G191,G195,G199,G203,G207,G211)</f>
        <v>2786.6</v>
      </c>
      <c r="H215" s="56">
        <f>ROUND(G215/12,2)</f>
        <v>232.22</v>
      </c>
      <c r="I215" s="56">
        <f>H215*1.5</f>
        <v>348.33</v>
      </c>
      <c r="J215" s="57">
        <v>0</v>
      </c>
      <c r="K215" s="55">
        <f>SUM(K187,K191,K195,K199,K203,K207,K211)</f>
        <v>209</v>
      </c>
      <c r="L215" s="56">
        <f>ROUND(K215/12,2)</f>
        <v>17.420000000000002</v>
      </c>
      <c r="M215" s="56">
        <f>L215*1.5</f>
        <v>26.130000000000003</v>
      </c>
      <c r="N215" s="57">
        <v>0</v>
      </c>
      <c r="O215" s="58">
        <f t="shared" si="6"/>
        <v>5633.6</v>
      </c>
      <c r="P215" s="59">
        <f>ROUND(O215/24,2)</f>
        <v>234.73</v>
      </c>
      <c r="Q215" s="60">
        <f>P215*1.5</f>
        <v>352.09499999999997</v>
      </c>
      <c r="R215" s="27">
        <v>0</v>
      </c>
    </row>
    <row r="216" spans="1:19" ht="22.5" thickBot="1" x14ac:dyDescent="0.55000000000000004">
      <c r="A216" s="74"/>
      <c r="B216" s="61" t="s">
        <v>18</v>
      </c>
      <c r="C216" s="62">
        <f>SUM(C188,C192,C196,C200,C204,C208,C212)</f>
        <v>4032</v>
      </c>
      <c r="D216" s="63">
        <f>ROUND(C216/12,2)</f>
        <v>336</v>
      </c>
      <c r="E216" s="63">
        <f>D216*1.5</f>
        <v>504</v>
      </c>
      <c r="F216" s="64">
        <v>0</v>
      </c>
      <c r="G216" s="62">
        <f>SUM(G188,G192,G196,G200,G204,G208,G212)</f>
        <v>1179</v>
      </c>
      <c r="H216" s="63">
        <f>ROUND(G216/12,2)</f>
        <v>98.25</v>
      </c>
      <c r="I216" s="63">
        <f>H216*1.5</f>
        <v>147.375</v>
      </c>
      <c r="J216" s="64">
        <v>0</v>
      </c>
      <c r="K216" s="62">
        <f>SUM(K188,K192,K196,K200,K204,K208,K212)</f>
        <v>166</v>
      </c>
      <c r="L216" s="63">
        <f>ROUND(K216/12,2)</f>
        <v>13.83</v>
      </c>
      <c r="M216" s="63">
        <f>L216*1.5</f>
        <v>20.745000000000001</v>
      </c>
      <c r="N216" s="64">
        <v>0</v>
      </c>
      <c r="O216" s="65">
        <f t="shared" si="6"/>
        <v>5377</v>
      </c>
      <c r="P216" s="66">
        <f>ROUND(O216/24,2)</f>
        <v>224.04</v>
      </c>
      <c r="Q216" s="67">
        <f>P216*1.5</f>
        <v>336.06</v>
      </c>
      <c r="R216" s="36">
        <v>0</v>
      </c>
    </row>
    <row r="217" spans="1:19" x14ac:dyDescent="0.5">
      <c r="A217" s="37" t="s">
        <v>82</v>
      </c>
      <c r="B217" s="48"/>
      <c r="C217" s="39"/>
      <c r="D217" s="40"/>
      <c r="E217" s="40"/>
      <c r="F217" s="41"/>
      <c r="G217" s="39"/>
      <c r="H217" s="40"/>
      <c r="I217" s="40"/>
      <c r="J217" s="41"/>
      <c r="K217" s="39"/>
      <c r="L217" s="40"/>
      <c r="M217" s="40"/>
      <c r="N217" s="41"/>
      <c r="O217" s="76"/>
      <c r="P217" s="47"/>
      <c r="Q217" s="47"/>
      <c r="R217" s="45"/>
    </row>
    <row r="218" spans="1:19" x14ac:dyDescent="0.5">
      <c r="A218" s="19" t="s">
        <v>15</v>
      </c>
      <c r="B218" s="20" t="s">
        <v>16</v>
      </c>
      <c r="C218" s="21">
        <f>9588+2725+112</f>
        <v>12425</v>
      </c>
      <c r="D218" s="22">
        <f>ROUND(C218/18,2)</f>
        <v>690.28</v>
      </c>
      <c r="E218" s="22"/>
      <c r="F218" s="23">
        <f>SUM(D218,E219:E220)</f>
        <v>693.11</v>
      </c>
      <c r="G218" s="21">
        <f>10204+2023+627</f>
        <v>12854</v>
      </c>
      <c r="H218" s="22">
        <f>ROUND(G218/18,2)</f>
        <v>714.11</v>
      </c>
      <c r="I218" s="22"/>
      <c r="J218" s="23">
        <f>SUM(H218,I219:I220)</f>
        <v>716.19</v>
      </c>
      <c r="K218" s="21">
        <f>481+126</f>
        <v>607</v>
      </c>
      <c r="L218" s="22">
        <f>ROUND(K218/18,2)</f>
        <v>33.72</v>
      </c>
      <c r="M218" s="22"/>
      <c r="N218" s="23">
        <f>SUM(L218,M219:M220)</f>
        <v>33.72</v>
      </c>
      <c r="O218" s="24">
        <f>SUM(K218,C218,G218)</f>
        <v>25886</v>
      </c>
      <c r="P218" s="25">
        <f>ROUND(O218/36,2)</f>
        <v>719.06</v>
      </c>
      <c r="Q218" s="26" t="s">
        <v>33</v>
      </c>
      <c r="R218" s="27">
        <f>SUM(P218,Q219:Q220)</f>
        <v>721.51999999999987</v>
      </c>
    </row>
    <row r="219" spans="1:19" x14ac:dyDescent="0.5">
      <c r="A219" s="70"/>
      <c r="B219" s="20" t="s">
        <v>17</v>
      </c>
      <c r="C219" s="21">
        <v>34</v>
      </c>
      <c r="D219" s="22">
        <f>ROUND(C219/12,2)</f>
        <v>2.83</v>
      </c>
      <c r="E219" s="22">
        <f>D219*1</f>
        <v>2.83</v>
      </c>
      <c r="F219" s="23"/>
      <c r="G219" s="21"/>
      <c r="H219" s="22">
        <f>ROUND(G219/12,2)</f>
        <v>0</v>
      </c>
      <c r="I219" s="22">
        <f>H219*1</f>
        <v>0</v>
      </c>
      <c r="J219" s="23"/>
      <c r="K219" s="21"/>
      <c r="L219" s="22">
        <f>ROUND(K219/12,2)</f>
        <v>0</v>
      </c>
      <c r="M219" s="22">
        <f>L219*1</f>
        <v>0</v>
      </c>
      <c r="N219" s="23"/>
      <c r="O219" s="52">
        <f>SUM(K219,C219,G219)</f>
        <v>34</v>
      </c>
      <c r="P219" s="26">
        <f>ROUND(O219/24,2)</f>
        <v>1.42</v>
      </c>
      <c r="Q219" s="26">
        <f>P219*1</f>
        <v>1.42</v>
      </c>
      <c r="R219" s="27">
        <v>0</v>
      </c>
    </row>
    <row r="220" spans="1:19" ht="22.5" thickBot="1" x14ac:dyDescent="0.55000000000000004">
      <c r="A220" s="74"/>
      <c r="B220" s="29" t="s">
        <v>18</v>
      </c>
      <c r="C220" s="30"/>
      <c r="D220" s="31">
        <f>ROUND(C220/12,2)</f>
        <v>0</v>
      </c>
      <c r="E220" s="31">
        <f>D220*1</f>
        <v>0</v>
      </c>
      <c r="F220" s="32"/>
      <c r="G220" s="30">
        <v>25</v>
      </c>
      <c r="H220" s="31">
        <f>ROUND(G220/12,2)</f>
        <v>2.08</v>
      </c>
      <c r="I220" s="31">
        <f>H220*1</f>
        <v>2.08</v>
      </c>
      <c r="J220" s="32"/>
      <c r="K220" s="30"/>
      <c r="L220" s="31">
        <f>ROUND(K220/12,2)</f>
        <v>0</v>
      </c>
      <c r="M220" s="31">
        <f>L220*1</f>
        <v>0</v>
      </c>
      <c r="N220" s="32"/>
      <c r="O220" s="77">
        <f>SUM(K220,C220,G220)</f>
        <v>25</v>
      </c>
      <c r="P220" s="35">
        <f>ROUND(O220/24,2)</f>
        <v>1.04</v>
      </c>
      <c r="Q220" s="35">
        <f>P220*1</f>
        <v>1.04</v>
      </c>
      <c r="R220" s="36">
        <v>0</v>
      </c>
    </row>
    <row r="221" spans="1:19" x14ac:dyDescent="0.5">
      <c r="A221" s="37" t="s">
        <v>83</v>
      </c>
      <c r="B221" s="48"/>
      <c r="C221" s="39"/>
      <c r="D221" s="40"/>
      <c r="E221" s="40"/>
      <c r="F221" s="41"/>
      <c r="G221" s="39"/>
      <c r="H221" s="40"/>
      <c r="I221" s="40"/>
      <c r="J221" s="41"/>
      <c r="K221" s="39"/>
      <c r="L221" s="40"/>
      <c r="M221" s="40"/>
      <c r="N221" s="41"/>
      <c r="O221" s="46"/>
      <c r="P221" s="47"/>
      <c r="Q221" s="44"/>
      <c r="R221" s="45"/>
    </row>
    <row r="222" spans="1:19" x14ac:dyDescent="0.5">
      <c r="A222" s="19" t="s">
        <v>84</v>
      </c>
      <c r="B222" s="20" t="s">
        <v>16</v>
      </c>
      <c r="C222" s="21">
        <v>3597</v>
      </c>
      <c r="D222" s="22">
        <f>ROUND(C222/18,2)</f>
        <v>199.83</v>
      </c>
      <c r="E222" s="22"/>
      <c r="F222" s="23">
        <f>SUM(D222,E223:E224)</f>
        <v>199.83</v>
      </c>
      <c r="G222" s="21">
        <v>4216</v>
      </c>
      <c r="H222" s="22">
        <f>ROUND(G222/18,2)</f>
        <v>234.22</v>
      </c>
      <c r="I222" s="22"/>
      <c r="J222" s="23">
        <f>SUM(H222,I223:I224)</f>
        <v>234.22</v>
      </c>
      <c r="K222" s="21">
        <v>6</v>
      </c>
      <c r="L222" s="22">
        <f>ROUND(K222/18,2)</f>
        <v>0.33</v>
      </c>
      <c r="M222" s="22"/>
      <c r="N222" s="23">
        <f>SUM(L222,M223:M224)</f>
        <v>0.33</v>
      </c>
      <c r="O222" s="24">
        <f t="shared" ref="O222:O239" si="7">SUM(K222,C222,G222)</f>
        <v>7819</v>
      </c>
      <c r="P222" s="25">
        <f>ROUND(O222/36,2)</f>
        <v>217.19</v>
      </c>
      <c r="Q222" s="26" t="s">
        <v>33</v>
      </c>
      <c r="R222" s="27">
        <f>SUM(P222,Q223:Q224)</f>
        <v>217.19</v>
      </c>
    </row>
    <row r="223" spans="1:19" x14ac:dyDescent="0.5">
      <c r="A223" s="70"/>
      <c r="B223" s="20" t="s">
        <v>17</v>
      </c>
      <c r="C223" s="21"/>
      <c r="D223" s="22">
        <f>ROUND(C223/12,2)</f>
        <v>0</v>
      </c>
      <c r="E223" s="22">
        <f>D223*1</f>
        <v>0</v>
      </c>
      <c r="F223" s="23"/>
      <c r="G223" s="21"/>
      <c r="H223" s="22">
        <f>ROUND(G223/12,2)</f>
        <v>0</v>
      </c>
      <c r="I223" s="22">
        <f>H223*1</f>
        <v>0</v>
      </c>
      <c r="J223" s="23"/>
      <c r="K223" s="21"/>
      <c r="L223" s="22">
        <f>ROUND(K223/12,2)</f>
        <v>0</v>
      </c>
      <c r="M223" s="22">
        <f>L223*1</f>
        <v>0</v>
      </c>
      <c r="N223" s="23"/>
      <c r="O223" s="24">
        <f t="shared" si="7"/>
        <v>0</v>
      </c>
      <c r="P223" s="26">
        <f>ROUND(O223/24,2)</f>
        <v>0</v>
      </c>
      <c r="Q223" s="26">
        <f>P223*1</f>
        <v>0</v>
      </c>
      <c r="R223" s="27">
        <v>0</v>
      </c>
    </row>
    <row r="224" spans="1:19" x14ac:dyDescent="0.5">
      <c r="A224" s="70"/>
      <c r="B224" s="20" t="s">
        <v>18</v>
      </c>
      <c r="C224" s="21"/>
      <c r="D224" s="22">
        <f>ROUND(C224/12,2)</f>
        <v>0</v>
      </c>
      <c r="E224" s="22">
        <f>D224*1</f>
        <v>0</v>
      </c>
      <c r="F224" s="23"/>
      <c r="G224" s="21"/>
      <c r="H224" s="22">
        <f>ROUND(G224/12,2)</f>
        <v>0</v>
      </c>
      <c r="I224" s="22">
        <f>H224*1</f>
        <v>0</v>
      </c>
      <c r="J224" s="23"/>
      <c r="K224" s="21"/>
      <c r="L224" s="22">
        <f>ROUND(K224/12,2)</f>
        <v>0</v>
      </c>
      <c r="M224" s="22">
        <f>L224*1</f>
        <v>0</v>
      </c>
      <c r="N224" s="23"/>
      <c r="O224" s="52">
        <f t="shared" si="7"/>
        <v>0</v>
      </c>
      <c r="P224" s="26">
        <f>ROUND(O224/24,2)</f>
        <v>0</v>
      </c>
      <c r="Q224" s="26">
        <f>P224*1</f>
        <v>0</v>
      </c>
      <c r="R224" s="27">
        <v>0</v>
      </c>
    </row>
    <row r="225" spans="1:18" x14ac:dyDescent="0.5">
      <c r="A225" s="19" t="s">
        <v>85</v>
      </c>
      <c r="B225" s="20" t="s">
        <v>16</v>
      </c>
      <c r="C225" s="21">
        <f>712+3408+537</f>
        <v>4657</v>
      </c>
      <c r="D225" s="22">
        <f>ROUND(C225/18,2)</f>
        <v>258.72000000000003</v>
      </c>
      <c r="E225" s="22"/>
      <c r="F225" s="23">
        <f>SUM(D225,E226:E227)</f>
        <v>260.72000000000003</v>
      </c>
      <c r="G225" s="21">
        <f>2410+964</f>
        <v>3374</v>
      </c>
      <c r="H225" s="22">
        <f>ROUND(G225/18,2)</f>
        <v>187.44</v>
      </c>
      <c r="I225" s="22"/>
      <c r="J225" s="23">
        <f>SUM(H225,I226:I227)</f>
        <v>189.94</v>
      </c>
      <c r="K225" s="21"/>
      <c r="L225" s="22">
        <f>ROUND(K225/18,2)</f>
        <v>0</v>
      </c>
      <c r="M225" s="22"/>
      <c r="N225" s="23">
        <f>SUM(L225,M226:M227)</f>
        <v>0</v>
      </c>
      <c r="O225" s="24">
        <f t="shared" si="7"/>
        <v>8031</v>
      </c>
      <c r="P225" s="25">
        <f>ROUND(O225/36,2)</f>
        <v>223.08</v>
      </c>
      <c r="Q225" s="26" t="s">
        <v>33</v>
      </c>
      <c r="R225" s="27">
        <f>SUM(P225,Q226:Q227)</f>
        <v>225.33</v>
      </c>
    </row>
    <row r="226" spans="1:18" x14ac:dyDescent="0.5">
      <c r="A226" s="70"/>
      <c r="B226" s="20" t="s">
        <v>17</v>
      </c>
      <c r="C226" s="21"/>
      <c r="D226" s="22">
        <f>ROUND(C226/12,2)</f>
        <v>0</v>
      </c>
      <c r="E226" s="22">
        <f>D226*1</f>
        <v>0</v>
      </c>
      <c r="F226" s="23"/>
      <c r="G226" s="21">
        <f>12+18</f>
        <v>30</v>
      </c>
      <c r="H226" s="22">
        <f>ROUND(G226/12,2)</f>
        <v>2.5</v>
      </c>
      <c r="I226" s="22">
        <f>H226*1</f>
        <v>2.5</v>
      </c>
      <c r="J226" s="23"/>
      <c r="K226" s="21"/>
      <c r="L226" s="22">
        <f>ROUND(K226/12,2)</f>
        <v>0</v>
      </c>
      <c r="M226" s="22">
        <f>L226*1</f>
        <v>0</v>
      </c>
      <c r="N226" s="23"/>
      <c r="O226" s="24">
        <f t="shared" si="7"/>
        <v>30</v>
      </c>
      <c r="P226" s="26">
        <f>ROUND(O226/24,2)</f>
        <v>1.25</v>
      </c>
      <c r="Q226" s="26">
        <f>P226*1</f>
        <v>1.25</v>
      </c>
      <c r="R226" s="27">
        <v>0</v>
      </c>
    </row>
    <row r="227" spans="1:18" x14ac:dyDescent="0.5">
      <c r="A227" s="70"/>
      <c r="B227" s="20" t="s">
        <v>18</v>
      </c>
      <c r="C227" s="21">
        <f>18+6</f>
        <v>24</v>
      </c>
      <c r="D227" s="22">
        <f>ROUND(C227/12,2)</f>
        <v>2</v>
      </c>
      <c r="E227" s="22">
        <f>D227*1</f>
        <v>2</v>
      </c>
      <c r="F227" s="23"/>
      <c r="G227" s="21"/>
      <c r="H227" s="22">
        <f>ROUND(G227/12,2)</f>
        <v>0</v>
      </c>
      <c r="I227" s="22">
        <f>H227*1</f>
        <v>0</v>
      </c>
      <c r="J227" s="23"/>
      <c r="K227" s="21"/>
      <c r="L227" s="22">
        <f>ROUND(K227/12,2)</f>
        <v>0</v>
      </c>
      <c r="M227" s="22">
        <f>L227*1</f>
        <v>0</v>
      </c>
      <c r="N227" s="23"/>
      <c r="O227" s="52">
        <f t="shared" si="7"/>
        <v>24</v>
      </c>
      <c r="P227" s="26">
        <f>ROUND(O227/24,2)</f>
        <v>1</v>
      </c>
      <c r="Q227" s="26">
        <f>P227*1</f>
        <v>1</v>
      </c>
      <c r="R227" s="27">
        <v>0</v>
      </c>
    </row>
    <row r="228" spans="1:18" x14ac:dyDescent="0.5">
      <c r="A228" s="19" t="s">
        <v>86</v>
      </c>
      <c r="B228" s="20" t="s">
        <v>16</v>
      </c>
      <c r="C228" s="21">
        <v>1894</v>
      </c>
      <c r="D228" s="22">
        <f>ROUND(C228/18,2)</f>
        <v>105.22</v>
      </c>
      <c r="E228" s="22"/>
      <c r="F228" s="23">
        <f>SUM(D228,E229:E230)</f>
        <v>106.05</v>
      </c>
      <c r="G228" s="21">
        <v>1964</v>
      </c>
      <c r="H228" s="22">
        <f>ROUND(G228/18,2)</f>
        <v>109.11</v>
      </c>
      <c r="I228" s="22"/>
      <c r="J228" s="23">
        <f>SUM(H228,I229:I230)</f>
        <v>110.11</v>
      </c>
      <c r="K228" s="21"/>
      <c r="L228" s="22">
        <f>ROUND(K228/18,2)</f>
        <v>0</v>
      </c>
      <c r="M228" s="22"/>
      <c r="N228" s="23">
        <f>SUM(L228,M229:M230)</f>
        <v>0</v>
      </c>
      <c r="O228" s="24">
        <f t="shared" si="7"/>
        <v>3858</v>
      </c>
      <c r="P228" s="25">
        <f>ROUND(O228/36,2)</f>
        <v>107.17</v>
      </c>
      <c r="Q228" s="26" t="s">
        <v>33</v>
      </c>
      <c r="R228" s="27">
        <f>SUM(P228,Q229:Q230)</f>
        <v>108.09</v>
      </c>
    </row>
    <row r="229" spans="1:18" x14ac:dyDescent="0.5">
      <c r="A229" s="70"/>
      <c r="B229" s="20" t="s">
        <v>17</v>
      </c>
      <c r="C229" s="21">
        <v>4</v>
      </c>
      <c r="D229" s="22">
        <f>ROUND(C229/12,2)</f>
        <v>0.33</v>
      </c>
      <c r="E229" s="22">
        <f>D229*1</f>
        <v>0.33</v>
      </c>
      <c r="F229" s="23"/>
      <c r="G229" s="21"/>
      <c r="H229" s="22">
        <f>ROUND(G229/12,2)</f>
        <v>0</v>
      </c>
      <c r="I229" s="22">
        <f>H229*1</f>
        <v>0</v>
      </c>
      <c r="J229" s="23"/>
      <c r="K229" s="21"/>
      <c r="L229" s="22">
        <f>ROUND(K229/12,2)</f>
        <v>0</v>
      </c>
      <c r="M229" s="22">
        <f>L229*1</f>
        <v>0</v>
      </c>
      <c r="N229" s="23"/>
      <c r="O229" s="24">
        <f t="shared" si="7"/>
        <v>4</v>
      </c>
      <c r="P229" s="26">
        <f>ROUND(O229/24,2)</f>
        <v>0.17</v>
      </c>
      <c r="Q229" s="26">
        <f>P229*1</f>
        <v>0.17</v>
      </c>
      <c r="R229" s="27">
        <v>0</v>
      </c>
    </row>
    <row r="230" spans="1:18" x14ac:dyDescent="0.5">
      <c r="A230" s="70"/>
      <c r="B230" s="20" t="s">
        <v>18</v>
      </c>
      <c r="C230" s="21">
        <v>6</v>
      </c>
      <c r="D230" s="22">
        <f>ROUND(C230/12,2)</f>
        <v>0.5</v>
      </c>
      <c r="E230" s="22">
        <f>D230*1</f>
        <v>0.5</v>
      </c>
      <c r="F230" s="23"/>
      <c r="G230" s="21">
        <v>12</v>
      </c>
      <c r="H230" s="22">
        <f>ROUND(G230/12,2)</f>
        <v>1</v>
      </c>
      <c r="I230" s="22">
        <f>H230*1</f>
        <v>1</v>
      </c>
      <c r="J230" s="23"/>
      <c r="K230" s="21"/>
      <c r="L230" s="22">
        <f>ROUND(K230/12,2)</f>
        <v>0</v>
      </c>
      <c r="M230" s="22">
        <f>L230*1</f>
        <v>0</v>
      </c>
      <c r="N230" s="23"/>
      <c r="O230" s="52">
        <f t="shared" si="7"/>
        <v>18</v>
      </c>
      <c r="P230" s="26">
        <f>ROUND(O230/24,2)</f>
        <v>0.75</v>
      </c>
      <c r="Q230" s="26">
        <f>P230*1</f>
        <v>0.75</v>
      </c>
      <c r="R230" s="27">
        <v>0</v>
      </c>
    </row>
    <row r="231" spans="1:18" x14ac:dyDescent="0.5">
      <c r="A231" s="19" t="s">
        <v>87</v>
      </c>
      <c r="B231" s="20" t="s">
        <v>16</v>
      </c>
      <c r="C231" s="21">
        <v>3239</v>
      </c>
      <c r="D231" s="22">
        <f>ROUND(C231/18,2)</f>
        <v>179.94</v>
      </c>
      <c r="E231" s="22"/>
      <c r="F231" s="23">
        <f>SUM(D231,E232:E233)</f>
        <v>183.10999999999999</v>
      </c>
      <c r="G231" s="21">
        <v>2774</v>
      </c>
      <c r="H231" s="22">
        <f>ROUND(G231/18,2)</f>
        <v>154.11000000000001</v>
      </c>
      <c r="I231" s="22"/>
      <c r="J231" s="23">
        <f>SUM(H231,I232:I233)</f>
        <v>159.94000000000003</v>
      </c>
      <c r="K231" s="21"/>
      <c r="L231" s="22">
        <f>ROUND(K231/18,2)</f>
        <v>0</v>
      </c>
      <c r="M231" s="22"/>
      <c r="N231" s="23">
        <f>SUM(L231,M232:M233)</f>
        <v>0</v>
      </c>
      <c r="O231" s="24">
        <f t="shared" si="7"/>
        <v>6013</v>
      </c>
      <c r="P231" s="25">
        <f>ROUND(O231/36,2)</f>
        <v>167.03</v>
      </c>
      <c r="Q231" s="26" t="s">
        <v>33</v>
      </c>
      <c r="R231" s="27">
        <f>SUM(P231,Q232:Q233)</f>
        <v>171.53</v>
      </c>
    </row>
    <row r="232" spans="1:18" x14ac:dyDescent="0.5">
      <c r="A232" s="70"/>
      <c r="B232" s="20" t="s">
        <v>17</v>
      </c>
      <c r="C232" s="21">
        <v>18</v>
      </c>
      <c r="D232" s="22">
        <f>ROUND(C232/12,2)</f>
        <v>1.5</v>
      </c>
      <c r="E232" s="22">
        <f>D232*1</f>
        <v>1.5</v>
      </c>
      <c r="F232" s="23"/>
      <c r="G232" s="21">
        <v>36</v>
      </c>
      <c r="H232" s="22">
        <f>ROUND(G232/12,2)</f>
        <v>3</v>
      </c>
      <c r="I232" s="22">
        <f>H232*1</f>
        <v>3</v>
      </c>
      <c r="J232" s="23"/>
      <c r="K232" s="21"/>
      <c r="L232" s="22">
        <f>ROUND(K232/12,2)</f>
        <v>0</v>
      </c>
      <c r="M232" s="22">
        <f>L232*1</f>
        <v>0</v>
      </c>
      <c r="N232" s="23"/>
      <c r="O232" s="24">
        <f t="shared" si="7"/>
        <v>54</v>
      </c>
      <c r="P232" s="26">
        <f>ROUND(O232/24,2)</f>
        <v>2.25</v>
      </c>
      <c r="Q232" s="26">
        <f>P232*1</f>
        <v>2.25</v>
      </c>
      <c r="R232" s="27">
        <v>0</v>
      </c>
    </row>
    <row r="233" spans="1:18" x14ac:dyDescent="0.5">
      <c r="A233" s="70"/>
      <c r="B233" s="20" t="s">
        <v>18</v>
      </c>
      <c r="C233" s="21">
        <v>20</v>
      </c>
      <c r="D233" s="22">
        <f>ROUND(C233/12,2)</f>
        <v>1.67</v>
      </c>
      <c r="E233" s="22">
        <f>D233*1</f>
        <v>1.67</v>
      </c>
      <c r="F233" s="23"/>
      <c r="G233" s="21">
        <v>34</v>
      </c>
      <c r="H233" s="22">
        <f>ROUND(G233/12,2)</f>
        <v>2.83</v>
      </c>
      <c r="I233" s="22">
        <f>H233*1</f>
        <v>2.83</v>
      </c>
      <c r="J233" s="23"/>
      <c r="K233" s="21"/>
      <c r="L233" s="22">
        <f>ROUND(K233/12,2)</f>
        <v>0</v>
      </c>
      <c r="M233" s="22">
        <f>L233*1</f>
        <v>0</v>
      </c>
      <c r="N233" s="23"/>
      <c r="O233" s="52">
        <f t="shared" si="7"/>
        <v>54</v>
      </c>
      <c r="P233" s="26">
        <f>ROUND(O233/24,2)</f>
        <v>2.25</v>
      </c>
      <c r="Q233" s="26">
        <f>P233*1</f>
        <v>2.25</v>
      </c>
      <c r="R233" s="27">
        <v>0</v>
      </c>
    </row>
    <row r="234" spans="1:18" x14ac:dyDescent="0.5">
      <c r="A234" s="19" t="s">
        <v>88</v>
      </c>
      <c r="B234" s="20" t="s">
        <v>16</v>
      </c>
      <c r="C234" s="21">
        <v>1088</v>
      </c>
      <c r="D234" s="22">
        <f>ROUND(C234/18,2)</f>
        <v>60.44</v>
      </c>
      <c r="E234" s="22"/>
      <c r="F234" s="23">
        <f>SUM(D234,E235:E236)</f>
        <v>60.44</v>
      </c>
      <c r="G234" s="21">
        <v>1559</v>
      </c>
      <c r="H234" s="22">
        <f>ROUND(G234/18,2)</f>
        <v>86.61</v>
      </c>
      <c r="I234" s="22"/>
      <c r="J234" s="23">
        <f>SUM(H234,I235:I236)</f>
        <v>86.61</v>
      </c>
      <c r="K234" s="21"/>
      <c r="L234" s="22">
        <f>ROUND(K234/18,2)</f>
        <v>0</v>
      </c>
      <c r="M234" s="22"/>
      <c r="N234" s="23">
        <f>SUM(L234,M235:M236)</f>
        <v>0</v>
      </c>
      <c r="O234" s="24">
        <f t="shared" si="7"/>
        <v>2647</v>
      </c>
      <c r="P234" s="25">
        <f>ROUND(O234/36,2)</f>
        <v>73.53</v>
      </c>
      <c r="Q234" s="26" t="s">
        <v>33</v>
      </c>
      <c r="R234" s="27">
        <f>SUM(P234,Q235:Q236)</f>
        <v>73.53</v>
      </c>
    </row>
    <row r="235" spans="1:18" x14ac:dyDescent="0.5">
      <c r="A235" s="70"/>
      <c r="B235" s="20" t="s">
        <v>17</v>
      </c>
      <c r="C235" s="21"/>
      <c r="D235" s="22">
        <f>ROUND(C235/12,2)</f>
        <v>0</v>
      </c>
      <c r="E235" s="22">
        <f>D235*1</f>
        <v>0</v>
      </c>
      <c r="F235" s="23"/>
      <c r="G235" s="21"/>
      <c r="H235" s="22">
        <f>ROUND(G235/12,2)</f>
        <v>0</v>
      </c>
      <c r="I235" s="22">
        <f>H235*1</f>
        <v>0</v>
      </c>
      <c r="J235" s="23"/>
      <c r="K235" s="21"/>
      <c r="L235" s="22">
        <f>ROUND(K235/12,2)</f>
        <v>0</v>
      </c>
      <c r="M235" s="22">
        <f>L235*1</f>
        <v>0</v>
      </c>
      <c r="N235" s="23"/>
      <c r="O235" s="24">
        <f t="shared" si="7"/>
        <v>0</v>
      </c>
      <c r="P235" s="26">
        <f>ROUND(O235/24,2)</f>
        <v>0</v>
      </c>
      <c r="Q235" s="26">
        <f>P235*1</f>
        <v>0</v>
      </c>
      <c r="R235" s="27">
        <v>0</v>
      </c>
    </row>
    <row r="236" spans="1:18" x14ac:dyDescent="0.5">
      <c r="A236" s="70"/>
      <c r="B236" s="20" t="s">
        <v>18</v>
      </c>
      <c r="C236" s="21"/>
      <c r="D236" s="22">
        <f>ROUND(C236/12,2)</f>
        <v>0</v>
      </c>
      <c r="E236" s="22">
        <f>D236*1</f>
        <v>0</v>
      </c>
      <c r="F236" s="23"/>
      <c r="G236" s="21"/>
      <c r="H236" s="22">
        <f>ROUND(G236/12,2)</f>
        <v>0</v>
      </c>
      <c r="I236" s="22">
        <f>H236*1</f>
        <v>0</v>
      </c>
      <c r="J236" s="23"/>
      <c r="K236" s="21"/>
      <c r="L236" s="22">
        <f>ROUND(K236/12,2)</f>
        <v>0</v>
      </c>
      <c r="M236" s="22">
        <f>L236*1</f>
        <v>0</v>
      </c>
      <c r="N236" s="23"/>
      <c r="O236" s="52">
        <f t="shared" si="7"/>
        <v>0</v>
      </c>
      <c r="P236" s="26">
        <f>ROUND(O236/24,2)</f>
        <v>0</v>
      </c>
      <c r="Q236" s="26">
        <f>P236*1</f>
        <v>0</v>
      </c>
      <c r="R236" s="27">
        <v>0</v>
      </c>
    </row>
    <row r="237" spans="1:18" x14ac:dyDescent="0.5">
      <c r="A237" s="71" t="s">
        <v>31</v>
      </c>
      <c r="B237" s="54" t="s">
        <v>16</v>
      </c>
      <c r="C237" s="55">
        <f>SUM(C222,C225,C228,C231,C234)</f>
        <v>14475</v>
      </c>
      <c r="D237" s="56">
        <f>ROUND(C237/18,2)</f>
        <v>804.17</v>
      </c>
      <c r="E237" s="56"/>
      <c r="F237" s="57">
        <f>SUM(D237,E238:E239)</f>
        <v>810.17</v>
      </c>
      <c r="G237" s="55">
        <f>SUM(G222,G225,G228,G231,G234)</f>
        <v>13887</v>
      </c>
      <c r="H237" s="56">
        <f>ROUND(G237/18,2)</f>
        <v>771.5</v>
      </c>
      <c r="I237" s="56"/>
      <c r="J237" s="57">
        <f>SUM(H237,I238:I239)</f>
        <v>780.83</v>
      </c>
      <c r="K237" s="55">
        <f>SUM(K222,K225,K228,K231,K234)</f>
        <v>6</v>
      </c>
      <c r="L237" s="56">
        <f>ROUND(K237/18,2)</f>
        <v>0.33</v>
      </c>
      <c r="M237" s="56"/>
      <c r="N237" s="57">
        <f>SUM(L237,M238:M239)</f>
        <v>0.33</v>
      </c>
      <c r="O237" s="58">
        <f t="shared" si="7"/>
        <v>28368</v>
      </c>
      <c r="P237" s="59">
        <f>ROUND(O237/36,2)</f>
        <v>788</v>
      </c>
      <c r="Q237" s="60" t="s">
        <v>33</v>
      </c>
      <c r="R237" s="27">
        <f>SUM(P237,Q238:Q239)</f>
        <v>795.67</v>
      </c>
    </row>
    <row r="238" spans="1:18" x14ac:dyDescent="0.5">
      <c r="A238" s="72"/>
      <c r="B238" s="54" t="s">
        <v>17</v>
      </c>
      <c r="C238" s="55">
        <f>SUM(C223,C226,C229,C232,C235)</f>
        <v>22</v>
      </c>
      <c r="D238" s="56">
        <f>ROUND(C238/12,2)</f>
        <v>1.83</v>
      </c>
      <c r="E238" s="56">
        <f>D238*1</f>
        <v>1.83</v>
      </c>
      <c r="F238" s="57"/>
      <c r="G238" s="55">
        <f>SUM(G223,G226,G229,G232,G235)</f>
        <v>66</v>
      </c>
      <c r="H238" s="56">
        <f>ROUND(G238/12,2)</f>
        <v>5.5</v>
      </c>
      <c r="I238" s="56">
        <f>H238*1</f>
        <v>5.5</v>
      </c>
      <c r="J238" s="57"/>
      <c r="K238" s="55">
        <f>SUM(K223,K226,K229,K232,K235)</f>
        <v>0</v>
      </c>
      <c r="L238" s="56">
        <f>ROUND(K238/12,2)</f>
        <v>0</v>
      </c>
      <c r="M238" s="56">
        <f>L238*1</f>
        <v>0</v>
      </c>
      <c r="N238" s="57"/>
      <c r="O238" s="58">
        <f t="shared" si="7"/>
        <v>88</v>
      </c>
      <c r="P238" s="59">
        <f>ROUND(O238/24,2)</f>
        <v>3.67</v>
      </c>
      <c r="Q238" s="60">
        <f>P238*1</f>
        <v>3.67</v>
      </c>
      <c r="R238" s="27">
        <v>0</v>
      </c>
    </row>
    <row r="239" spans="1:18" ht="22.5" thickBot="1" x14ac:dyDescent="0.55000000000000004">
      <c r="A239" s="74"/>
      <c r="B239" s="61" t="s">
        <v>18</v>
      </c>
      <c r="C239" s="62">
        <f>SUM(C224,C227,C230,C233,C236)</f>
        <v>50</v>
      </c>
      <c r="D239" s="63">
        <f>ROUND(C239/12,2)</f>
        <v>4.17</v>
      </c>
      <c r="E239" s="63">
        <f>D239*1</f>
        <v>4.17</v>
      </c>
      <c r="F239" s="64"/>
      <c r="G239" s="62">
        <f>SUM(G224,G227,G230,G233,G236)</f>
        <v>46</v>
      </c>
      <c r="H239" s="63">
        <f>ROUND(G239/12,2)</f>
        <v>3.83</v>
      </c>
      <c r="I239" s="63">
        <f>H239*1</f>
        <v>3.83</v>
      </c>
      <c r="J239" s="64"/>
      <c r="K239" s="62">
        <f>SUM(K224,K227,K230,K233,K236)</f>
        <v>0</v>
      </c>
      <c r="L239" s="63">
        <f>ROUND(K239/12,2)</f>
        <v>0</v>
      </c>
      <c r="M239" s="63">
        <f>L239*1</f>
        <v>0</v>
      </c>
      <c r="N239" s="64"/>
      <c r="O239" s="65">
        <f t="shared" si="7"/>
        <v>96</v>
      </c>
      <c r="P239" s="66">
        <f>ROUND(O239/24,2)</f>
        <v>4</v>
      </c>
      <c r="Q239" s="67">
        <f>P239*1</f>
        <v>4</v>
      </c>
      <c r="R239" s="36">
        <v>0</v>
      </c>
    </row>
    <row r="240" spans="1:18" x14ac:dyDescent="0.5">
      <c r="A240" s="37" t="s">
        <v>89</v>
      </c>
      <c r="B240" s="48"/>
      <c r="C240" s="39"/>
      <c r="D240" s="40"/>
      <c r="E240" s="40"/>
      <c r="F240" s="41"/>
      <c r="G240" s="39"/>
      <c r="H240" s="40"/>
      <c r="I240" s="40"/>
      <c r="J240" s="41"/>
      <c r="K240" s="39"/>
      <c r="L240" s="40"/>
      <c r="M240" s="40"/>
      <c r="N240" s="41"/>
      <c r="O240" s="90"/>
      <c r="P240" s="44"/>
      <c r="Q240" s="47"/>
      <c r="R240" s="45"/>
    </row>
    <row r="241" spans="1:18" x14ac:dyDescent="0.5">
      <c r="A241" s="19" t="s">
        <v>15</v>
      </c>
      <c r="B241" s="20" t="s">
        <v>16</v>
      </c>
      <c r="C241" s="21">
        <f>7073+14904+1443</f>
        <v>23420</v>
      </c>
      <c r="D241" s="22">
        <f>ROUND(C241/18,2)</f>
        <v>1301.1099999999999</v>
      </c>
      <c r="E241" s="22"/>
      <c r="F241" s="23">
        <f>SUM(D241,E242:E243)</f>
        <v>1301.1099999999999</v>
      </c>
      <c r="G241" s="21">
        <f>7307+9930+750</f>
        <v>17987</v>
      </c>
      <c r="H241" s="22">
        <f>ROUND(G241/18,2)</f>
        <v>999.28</v>
      </c>
      <c r="I241" s="22"/>
      <c r="J241" s="23">
        <f>SUM(H241,I242:I243)</f>
        <v>999.28</v>
      </c>
      <c r="K241" s="21">
        <f>1080+4820+48</f>
        <v>5948</v>
      </c>
      <c r="L241" s="22">
        <f>ROUND(K241/18,2)</f>
        <v>330.44</v>
      </c>
      <c r="M241" s="22"/>
      <c r="N241" s="23">
        <f>SUM(L241,M242:M243)</f>
        <v>330.44</v>
      </c>
      <c r="O241" s="24">
        <f>SUM(K241,C241,G241)</f>
        <v>47355</v>
      </c>
      <c r="P241" s="25">
        <f>ROUND(O241/36,2)</f>
        <v>1315.42</v>
      </c>
      <c r="Q241" s="26" t="s">
        <v>33</v>
      </c>
      <c r="R241" s="27">
        <f>SUM(P241,Q242:Q243)</f>
        <v>1315.42</v>
      </c>
    </row>
    <row r="242" spans="1:18" x14ac:dyDescent="0.5">
      <c r="A242" s="70"/>
      <c r="B242" s="20" t="s">
        <v>17</v>
      </c>
      <c r="C242" s="21"/>
      <c r="D242" s="22">
        <f>ROUND(C242/12,2)</f>
        <v>0</v>
      </c>
      <c r="E242" s="22">
        <f>D242*1.8</f>
        <v>0</v>
      </c>
      <c r="F242" s="23"/>
      <c r="G242" s="21"/>
      <c r="H242" s="22">
        <f>ROUND(G242/12,2)</f>
        <v>0</v>
      </c>
      <c r="I242" s="22">
        <f>H242*1.8</f>
        <v>0</v>
      </c>
      <c r="J242" s="23"/>
      <c r="K242" s="21"/>
      <c r="L242" s="22">
        <f>ROUND(K242/12,2)</f>
        <v>0</v>
      </c>
      <c r="M242" s="22">
        <f>L242*1.8</f>
        <v>0</v>
      </c>
      <c r="N242" s="23"/>
      <c r="O242" s="52">
        <f>SUM(K242,C242,G242)</f>
        <v>0</v>
      </c>
      <c r="P242" s="26">
        <f>ROUND(O242/24,2)</f>
        <v>0</v>
      </c>
      <c r="Q242" s="26">
        <f>P242*1.8</f>
        <v>0</v>
      </c>
      <c r="R242" s="27">
        <v>0</v>
      </c>
    </row>
    <row r="243" spans="1:18" ht="22.5" thickBot="1" x14ac:dyDescent="0.55000000000000004">
      <c r="A243" s="74"/>
      <c r="B243" s="29" t="s">
        <v>18</v>
      </c>
      <c r="C243" s="30"/>
      <c r="D243" s="31">
        <f>ROUND(C243/12,2)</f>
        <v>0</v>
      </c>
      <c r="E243" s="31">
        <f>D243*1.8</f>
        <v>0</v>
      </c>
      <c r="F243" s="32"/>
      <c r="G243" s="30"/>
      <c r="H243" s="31">
        <f>ROUND(G243/12,2)</f>
        <v>0</v>
      </c>
      <c r="I243" s="31">
        <f>H243*1.8</f>
        <v>0</v>
      </c>
      <c r="J243" s="32"/>
      <c r="K243" s="30"/>
      <c r="L243" s="31">
        <f>ROUND(K243/12,2)</f>
        <v>0</v>
      </c>
      <c r="M243" s="31">
        <f>L243*1.8</f>
        <v>0</v>
      </c>
      <c r="N243" s="32"/>
      <c r="O243" s="77">
        <f>SUM(K243,C243,G243)</f>
        <v>0</v>
      </c>
      <c r="P243" s="35">
        <f>ROUND(O243/24,2)</f>
        <v>0</v>
      </c>
      <c r="Q243" s="35">
        <f>P243*1.8</f>
        <v>0</v>
      </c>
      <c r="R243" s="36">
        <v>0</v>
      </c>
    </row>
    <row r="244" spans="1:18" x14ac:dyDescent="0.5">
      <c r="A244" s="37" t="s">
        <v>90</v>
      </c>
      <c r="B244" s="48"/>
      <c r="C244" s="39"/>
      <c r="D244" s="40"/>
      <c r="E244" s="40"/>
      <c r="F244" s="41"/>
      <c r="G244" s="39"/>
      <c r="H244" s="40"/>
      <c r="I244" s="40"/>
      <c r="J244" s="41"/>
      <c r="K244" s="39"/>
      <c r="L244" s="40"/>
      <c r="M244" s="40"/>
      <c r="N244" s="41"/>
      <c r="O244" s="90"/>
      <c r="P244" s="44"/>
      <c r="Q244" s="44"/>
      <c r="R244" s="45"/>
    </row>
    <row r="245" spans="1:18" x14ac:dyDescent="0.5">
      <c r="A245" s="19" t="s">
        <v>15</v>
      </c>
      <c r="B245" s="20" t="s">
        <v>16</v>
      </c>
      <c r="C245" s="21"/>
      <c r="D245" s="22">
        <f>ROUND(C245/18,2)</f>
        <v>0</v>
      </c>
      <c r="E245" s="22"/>
      <c r="F245" s="23">
        <f>SUM(D245,E246:E247)</f>
        <v>281.7</v>
      </c>
      <c r="G245" s="21"/>
      <c r="H245" s="22">
        <f>ROUND(G245/18,2)</f>
        <v>0</v>
      </c>
      <c r="I245" s="22"/>
      <c r="J245" s="23">
        <f>SUM(H245,I246:I247)</f>
        <v>18.899999999999999</v>
      </c>
      <c r="K245" s="21"/>
      <c r="L245" s="22">
        <f>ROUND(K245/18,2)</f>
        <v>0</v>
      </c>
      <c r="M245" s="22"/>
      <c r="N245" s="23">
        <f>SUM(L245,M246:M247)</f>
        <v>4.05</v>
      </c>
      <c r="O245" s="24">
        <f>SUM(K245,C245,G245)</f>
        <v>0</v>
      </c>
      <c r="P245" s="25">
        <f>ROUND(O245/36,2)</f>
        <v>0</v>
      </c>
      <c r="Q245" s="26" t="s">
        <v>33</v>
      </c>
      <c r="R245" s="27">
        <f>SUM(P245,Q246:Q247)</f>
        <v>152.334</v>
      </c>
    </row>
    <row r="246" spans="1:18" x14ac:dyDescent="0.5">
      <c r="A246" s="70"/>
      <c r="B246" s="20" t="s">
        <v>17</v>
      </c>
      <c r="C246" s="21">
        <f>30+30</f>
        <v>60</v>
      </c>
      <c r="D246" s="22">
        <f>ROUND(C246/12,2)</f>
        <v>5</v>
      </c>
      <c r="E246" s="22">
        <f>D246*1.8</f>
        <v>9</v>
      </c>
      <c r="F246" s="23"/>
      <c r="G246" s="21">
        <f>108</f>
        <v>108</v>
      </c>
      <c r="H246" s="22">
        <f>ROUND(G246/12,2)</f>
        <v>9</v>
      </c>
      <c r="I246" s="22">
        <f>H246*1.8</f>
        <v>16.2</v>
      </c>
      <c r="J246" s="23"/>
      <c r="K246" s="21"/>
      <c r="L246" s="22">
        <f>ROUND(K246/12,2)</f>
        <v>0</v>
      </c>
      <c r="M246" s="22">
        <f>L246*1.8</f>
        <v>0</v>
      </c>
      <c r="N246" s="23"/>
      <c r="O246" s="52">
        <f>SUM(K246,C246,G246)</f>
        <v>168</v>
      </c>
      <c r="P246" s="26">
        <f>ROUND(O246/24,2)</f>
        <v>7</v>
      </c>
      <c r="Q246" s="26">
        <f>P246*1.8</f>
        <v>12.6</v>
      </c>
      <c r="R246" s="27">
        <v>0</v>
      </c>
    </row>
    <row r="247" spans="1:18" ht="22.5" thickBot="1" x14ac:dyDescent="0.55000000000000004">
      <c r="A247" s="74"/>
      <c r="B247" s="29" t="s">
        <v>18</v>
      </c>
      <c r="C247" s="30">
        <f>138+1104+324+252</f>
        <v>1818</v>
      </c>
      <c r="D247" s="31">
        <f>ROUND(C247/12,2)</f>
        <v>151.5</v>
      </c>
      <c r="E247" s="31">
        <f>D247*1.8</f>
        <v>272.7</v>
      </c>
      <c r="F247" s="32"/>
      <c r="G247" s="30">
        <v>18</v>
      </c>
      <c r="H247" s="31">
        <f>ROUND(G247/12,2)</f>
        <v>1.5</v>
      </c>
      <c r="I247" s="31">
        <f>H247*1.8</f>
        <v>2.7</v>
      </c>
      <c r="J247" s="32"/>
      <c r="K247" s="30">
        <v>27</v>
      </c>
      <c r="L247" s="31">
        <f>ROUND(K247/12,2)</f>
        <v>2.25</v>
      </c>
      <c r="M247" s="31">
        <f>L247*1.8</f>
        <v>4.05</v>
      </c>
      <c r="N247" s="32"/>
      <c r="O247" s="77">
        <f>SUM(K247,C247,G247)</f>
        <v>1863</v>
      </c>
      <c r="P247" s="35">
        <f>ROUND(O247/24,2)</f>
        <v>77.63</v>
      </c>
      <c r="Q247" s="35">
        <f>P247*1.8</f>
        <v>139.73400000000001</v>
      </c>
      <c r="R247" s="36">
        <v>0</v>
      </c>
    </row>
    <row r="248" spans="1:18" x14ac:dyDescent="0.5">
      <c r="A248" s="37" t="s">
        <v>91</v>
      </c>
      <c r="B248" s="48"/>
      <c r="C248" s="39"/>
      <c r="D248" s="40"/>
      <c r="E248" s="40"/>
      <c r="F248" s="41"/>
      <c r="G248" s="39"/>
      <c r="H248" s="40"/>
      <c r="I248" s="40"/>
      <c r="J248" s="41"/>
      <c r="K248" s="39"/>
      <c r="L248" s="40"/>
      <c r="M248" s="40"/>
      <c r="N248" s="41"/>
      <c r="O248" s="90"/>
      <c r="P248" s="44"/>
      <c r="Q248" s="44"/>
      <c r="R248" s="45"/>
    </row>
    <row r="249" spans="1:18" x14ac:dyDescent="0.5">
      <c r="A249" s="19" t="s">
        <v>33</v>
      </c>
      <c r="B249" s="20" t="s">
        <v>16</v>
      </c>
      <c r="C249" s="21"/>
      <c r="D249" s="22">
        <f>ROUND(C249/18,2)</f>
        <v>0</v>
      </c>
      <c r="E249" s="22"/>
      <c r="F249" s="23">
        <f>SUM(D249,E250:E251)</f>
        <v>79.506</v>
      </c>
      <c r="G249" s="21"/>
      <c r="H249" s="22">
        <f>ROUND(G249/18,2)</f>
        <v>0</v>
      </c>
      <c r="I249" s="22"/>
      <c r="J249" s="23">
        <f>SUM(H249,I250:I251)</f>
        <v>62.550000000000004</v>
      </c>
      <c r="K249" s="21"/>
      <c r="L249" s="22">
        <f>ROUND(K249/18,2)</f>
        <v>0</v>
      </c>
      <c r="M249" s="22"/>
      <c r="N249" s="23">
        <f>SUM(L249,M250:M251)</f>
        <v>20.700000000000003</v>
      </c>
      <c r="O249" s="24">
        <f>SUM(K249,C249,G249)</f>
        <v>0</v>
      </c>
      <c r="P249" s="25">
        <f>ROUND(O249/36,2)</f>
        <v>0</v>
      </c>
      <c r="Q249" s="26" t="s">
        <v>33</v>
      </c>
      <c r="R249" s="27">
        <f>SUM(P249,Q250:Q251)</f>
        <v>81.378</v>
      </c>
    </row>
    <row r="250" spans="1:18" x14ac:dyDescent="0.5">
      <c r="A250" s="70"/>
      <c r="B250" s="20" t="s">
        <v>17</v>
      </c>
      <c r="C250" s="21">
        <f>88+418</f>
        <v>506</v>
      </c>
      <c r="D250" s="22">
        <f>ROUND(C250/12,2)</f>
        <v>42.17</v>
      </c>
      <c r="E250" s="22">
        <f>D250*1.8</f>
        <v>75.906000000000006</v>
      </c>
      <c r="F250" s="23"/>
      <c r="G250" s="21">
        <f>60+333</f>
        <v>393</v>
      </c>
      <c r="H250" s="22">
        <f>ROUND(G250/12,2)</f>
        <v>32.75</v>
      </c>
      <c r="I250" s="22">
        <f>H250*1.8</f>
        <v>58.95</v>
      </c>
      <c r="J250" s="23"/>
      <c r="K250" s="21">
        <f>36+90</f>
        <v>126</v>
      </c>
      <c r="L250" s="22">
        <f>ROUND(K250/12,2)</f>
        <v>10.5</v>
      </c>
      <c r="M250" s="22">
        <f>L250*1.8</f>
        <v>18.900000000000002</v>
      </c>
      <c r="N250" s="23"/>
      <c r="O250" s="52">
        <f>SUM(K250,C250,G250)</f>
        <v>1025</v>
      </c>
      <c r="P250" s="26">
        <f>ROUND(O250/24,2)</f>
        <v>42.71</v>
      </c>
      <c r="Q250" s="26">
        <f>P250*1.8</f>
        <v>76.878</v>
      </c>
      <c r="R250" s="27">
        <v>0</v>
      </c>
    </row>
    <row r="251" spans="1:18" ht="22.5" thickBot="1" x14ac:dyDescent="0.55000000000000004">
      <c r="A251" s="74"/>
      <c r="B251" s="29" t="s">
        <v>18</v>
      </c>
      <c r="C251" s="30">
        <v>24</v>
      </c>
      <c r="D251" s="31">
        <f>ROUND(C251/12,2)</f>
        <v>2</v>
      </c>
      <c r="E251" s="31">
        <f>D251*1.8</f>
        <v>3.6</v>
      </c>
      <c r="F251" s="32"/>
      <c r="G251" s="30">
        <v>24</v>
      </c>
      <c r="H251" s="31">
        <f>ROUND(G251/12,2)</f>
        <v>2</v>
      </c>
      <c r="I251" s="31">
        <f>H251*1.8</f>
        <v>3.6</v>
      </c>
      <c r="J251" s="32"/>
      <c r="K251" s="30">
        <v>12</v>
      </c>
      <c r="L251" s="31">
        <f>ROUND(K251/12,2)</f>
        <v>1</v>
      </c>
      <c r="M251" s="31">
        <f>L251*1.8</f>
        <v>1.8</v>
      </c>
      <c r="N251" s="32"/>
      <c r="O251" s="77">
        <f>SUM(K251,C251,G251)</f>
        <v>60</v>
      </c>
      <c r="P251" s="35">
        <f>ROUND(O251/24,2)</f>
        <v>2.5</v>
      </c>
      <c r="Q251" s="35">
        <f>P251*1.8</f>
        <v>4.5</v>
      </c>
      <c r="R251" s="36">
        <v>0</v>
      </c>
    </row>
    <row r="252" spans="1:18" x14ac:dyDescent="0.5">
      <c r="A252" s="37" t="s">
        <v>92</v>
      </c>
      <c r="B252" s="48"/>
      <c r="C252" s="39"/>
      <c r="D252" s="40"/>
      <c r="E252" s="40"/>
      <c r="F252" s="41"/>
      <c r="G252" s="39"/>
      <c r="H252" s="40"/>
      <c r="I252" s="40"/>
      <c r="J252" s="41"/>
      <c r="K252" s="39"/>
      <c r="L252" s="40"/>
      <c r="M252" s="40"/>
      <c r="N252" s="41"/>
      <c r="O252" s="90"/>
      <c r="P252" s="44"/>
      <c r="Q252" s="44"/>
      <c r="R252" s="45"/>
    </row>
    <row r="253" spans="1:18" x14ac:dyDescent="0.5">
      <c r="A253" s="19" t="s">
        <v>15</v>
      </c>
      <c r="B253" s="20" t="s">
        <v>16</v>
      </c>
      <c r="C253" s="21"/>
      <c r="D253" s="22">
        <f>ROUND(C253/18,2)</f>
        <v>0</v>
      </c>
      <c r="E253" s="22"/>
      <c r="F253" s="23">
        <f>SUM(D253,E254:E255)</f>
        <v>173.25</v>
      </c>
      <c r="G253" s="21"/>
      <c r="H253" s="22">
        <f>ROUND(G253/18,2)</f>
        <v>0</v>
      </c>
      <c r="I253" s="22"/>
      <c r="J253" s="23">
        <f>SUM(H253,I254:I255)</f>
        <v>173.70000000000002</v>
      </c>
      <c r="K253" s="21"/>
      <c r="L253" s="22">
        <f>ROUND(K253/18,2)</f>
        <v>0</v>
      </c>
      <c r="M253" s="22"/>
      <c r="N253" s="23">
        <f>SUM(L253,M254:M255)</f>
        <v>0</v>
      </c>
      <c r="O253" s="24">
        <f>SUM(K253,C253,G253)</f>
        <v>0</v>
      </c>
      <c r="P253" s="25">
        <f>ROUND(O253/36,2)</f>
        <v>0</v>
      </c>
      <c r="Q253" s="26" t="s">
        <v>33</v>
      </c>
      <c r="R253" s="27">
        <f>SUM(P253,Q254:Q255)</f>
        <v>173.48400000000001</v>
      </c>
    </row>
    <row r="254" spans="1:18" x14ac:dyDescent="0.5">
      <c r="A254" s="72"/>
      <c r="B254" s="20" t="s">
        <v>17</v>
      </c>
      <c r="C254" s="21">
        <f>159+120</f>
        <v>279</v>
      </c>
      <c r="D254" s="22">
        <f>ROUND(C254/12,2)</f>
        <v>23.25</v>
      </c>
      <c r="E254" s="22">
        <f>D254*1.8</f>
        <v>41.85</v>
      </c>
      <c r="F254" s="23"/>
      <c r="G254" s="21">
        <f>150+72</f>
        <v>222</v>
      </c>
      <c r="H254" s="22">
        <f>ROUND(G254/12,2)</f>
        <v>18.5</v>
      </c>
      <c r="I254" s="22">
        <f>H254*1.8</f>
        <v>33.300000000000004</v>
      </c>
      <c r="J254" s="23"/>
      <c r="K254" s="21"/>
      <c r="L254" s="22">
        <f>ROUND(K254/12,2)</f>
        <v>0</v>
      </c>
      <c r="M254" s="22">
        <f>L254*1.8</f>
        <v>0</v>
      </c>
      <c r="N254" s="23"/>
      <c r="O254" s="52">
        <f>SUM(K254,C254,G254)</f>
        <v>501</v>
      </c>
      <c r="P254" s="26">
        <f>ROUND(O254/24,2)</f>
        <v>20.88</v>
      </c>
      <c r="Q254" s="26">
        <f>P254*1.8</f>
        <v>37.583999999999996</v>
      </c>
      <c r="R254" s="27">
        <v>0</v>
      </c>
    </row>
    <row r="255" spans="1:18" ht="22.5" thickBot="1" x14ac:dyDescent="0.55000000000000004">
      <c r="A255" s="74"/>
      <c r="B255" s="29" t="s">
        <v>18</v>
      </c>
      <c r="C255" s="30">
        <f>552+234+54+36</f>
        <v>876</v>
      </c>
      <c r="D255" s="31">
        <f>ROUND(C255/12,2)</f>
        <v>73</v>
      </c>
      <c r="E255" s="31">
        <f>D255*1.8</f>
        <v>131.4</v>
      </c>
      <c r="F255" s="32"/>
      <c r="G255" s="30">
        <f>441+396+60+39</f>
        <v>936</v>
      </c>
      <c r="H255" s="31">
        <f>ROUND(G255/12,2)</f>
        <v>78</v>
      </c>
      <c r="I255" s="31">
        <f>H255*1.8</f>
        <v>140.4</v>
      </c>
      <c r="J255" s="32"/>
      <c r="K255" s="30"/>
      <c r="L255" s="31">
        <f>ROUND(K255/12,2)</f>
        <v>0</v>
      </c>
      <c r="M255" s="31">
        <f>L255*1.8</f>
        <v>0</v>
      </c>
      <c r="N255" s="32"/>
      <c r="O255" s="77">
        <f>SUM(K255,C255,G255)</f>
        <v>1812</v>
      </c>
      <c r="P255" s="35">
        <f>ROUND(O255/24,2)</f>
        <v>75.5</v>
      </c>
      <c r="Q255" s="35">
        <f>P255*1.8</f>
        <v>135.9</v>
      </c>
      <c r="R255" s="36">
        <v>0</v>
      </c>
    </row>
    <row r="256" spans="1:18" s="4" customFormat="1" x14ac:dyDescent="0.5">
      <c r="A256" s="37" t="s">
        <v>93</v>
      </c>
      <c r="B256" s="48"/>
      <c r="C256" s="39"/>
      <c r="D256" s="40"/>
      <c r="E256" s="40"/>
      <c r="F256" s="41"/>
      <c r="G256" s="39"/>
      <c r="H256" s="40"/>
      <c r="I256" s="40"/>
      <c r="J256" s="41"/>
      <c r="K256" s="39"/>
      <c r="L256" s="40"/>
      <c r="M256" s="40"/>
      <c r="N256" s="41"/>
      <c r="O256" s="90"/>
      <c r="P256" s="44"/>
      <c r="Q256" s="44"/>
      <c r="R256" s="45"/>
    </row>
    <row r="257" spans="1:18" s="4" customFormat="1" x14ac:dyDescent="0.5">
      <c r="A257" s="91" t="s">
        <v>15</v>
      </c>
      <c r="B257" s="20" t="s">
        <v>16</v>
      </c>
      <c r="C257" s="21">
        <f>17976+2766</f>
        <v>20742</v>
      </c>
      <c r="D257" s="22">
        <f>ROUND(C257/18,2)</f>
        <v>1152.33</v>
      </c>
      <c r="E257" s="22"/>
      <c r="F257" s="23">
        <f>SUM(D257,E258:E259)</f>
        <v>1191.0299999999997</v>
      </c>
      <c r="G257" s="21">
        <f>16923+5919</f>
        <v>22842</v>
      </c>
      <c r="H257" s="22">
        <f>ROUND(G257/18,2)</f>
        <v>1269</v>
      </c>
      <c r="I257" s="22"/>
      <c r="J257" s="23">
        <f>SUM(H257,I258:I259)</f>
        <v>1287</v>
      </c>
      <c r="K257" s="21">
        <f>252+2370</f>
        <v>2622</v>
      </c>
      <c r="L257" s="22">
        <f>ROUND(K257/18,2)</f>
        <v>145.66999999999999</v>
      </c>
      <c r="M257" s="22"/>
      <c r="N257" s="23">
        <f>SUM(L257,M258:M259)</f>
        <v>145.66999999999999</v>
      </c>
      <c r="O257" s="24">
        <f>SUM(K257,C257,G257)</f>
        <v>46206</v>
      </c>
      <c r="P257" s="25">
        <f>ROUND(O257/36,2)</f>
        <v>1283.5</v>
      </c>
      <c r="Q257" s="26" t="s">
        <v>33</v>
      </c>
      <c r="R257" s="27">
        <f>SUM(P257,Q258:Q259)</f>
        <v>1311.85</v>
      </c>
    </row>
    <row r="258" spans="1:18" s="4" customFormat="1" x14ac:dyDescent="0.5">
      <c r="A258" s="92"/>
      <c r="B258" s="20" t="s">
        <v>17</v>
      </c>
      <c r="C258" s="21">
        <v>158</v>
      </c>
      <c r="D258" s="22">
        <f>ROUND(C258/12,2)</f>
        <v>13.17</v>
      </c>
      <c r="E258" s="22">
        <f>D258*1.8</f>
        <v>23.706</v>
      </c>
      <c r="F258" s="23"/>
      <c r="G258" s="21">
        <v>72</v>
      </c>
      <c r="H258" s="22">
        <f>ROUND(G258/12,2)</f>
        <v>6</v>
      </c>
      <c r="I258" s="22">
        <f>H258*1.8</f>
        <v>10.8</v>
      </c>
      <c r="J258" s="23"/>
      <c r="K258" s="21"/>
      <c r="L258" s="22">
        <f>ROUND(K258/12,2)</f>
        <v>0</v>
      </c>
      <c r="M258" s="22">
        <f>L258*1.8</f>
        <v>0</v>
      </c>
      <c r="N258" s="23"/>
      <c r="O258" s="52">
        <f>SUM(K258,C258,G258)</f>
        <v>230</v>
      </c>
      <c r="P258" s="26">
        <f>ROUND(O258/24,2)</f>
        <v>9.58</v>
      </c>
      <c r="Q258" s="26">
        <f>P258*1.8</f>
        <v>17.244</v>
      </c>
      <c r="R258" s="27">
        <v>0</v>
      </c>
    </row>
    <row r="259" spans="1:18" s="4" customFormat="1" ht="22.5" thickBot="1" x14ac:dyDescent="0.55000000000000004">
      <c r="A259" s="93"/>
      <c r="B259" s="29" t="s">
        <v>18</v>
      </c>
      <c r="C259" s="30">
        <v>100</v>
      </c>
      <c r="D259" s="31">
        <f>ROUND(C259/12,2)</f>
        <v>8.33</v>
      </c>
      <c r="E259" s="31">
        <f>D259*1.8</f>
        <v>14.994</v>
      </c>
      <c r="F259" s="32"/>
      <c r="G259" s="30">
        <v>48</v>
      </c>
      <c r="H259" s="31">
        <f>ROUND(G259/12,2)</f>
        <v>4</v>
      </c>
      <c r="I259" s="31">
        <f>H259*1.8</f>
        <v>7.2</v>
      </c>
      <c r="J259" s="32"/>
      <c r="K259" s="30"/>
      <c r="L259" s="31">
        <f>ROUND(K259/12,2)</f>
        <v>0</v>
      </c>
      <c r="M259" s="31">
        <f>L259*1.8</f>
        <v>0</v>
      </c>
      <c r="N259" s="32"/>
      <c r="O259" s="77">
        <f>SUM(K259,C259,G259)</f>
        <v>148</v>
      </c>
      <c r="P259" s="35">
        <f>ROUND(O259/24,2)</f>
        <v>6.17</v>
      </c>
      <c r="Q259" s="35">
        <f>P259*1.8</f>
        <v>11.106</v>
      </c>
      <c r="R259" s="36">
        <v>0</v>
      </c>
    </row>
    <row r="260" spans="1:18" x14ac:dyDescent="0.5">
      <c r="A260" s="94" t="s">
        <v>94</v>
      </c>
      <c r="B260" s="95" t="s">
        <v>16</v>
      </c>
      <c r="C260" s="96">
        <f>SUM(C5,C13,C9,C17,C48,C52,C56,C93,C109,C113,C117,C151,C155,C177,C181,C213,C218,C237,C241,C245,C249,C253,C257)</f>
        <v>382099</v>
      </c>
      <c r="D260" s="97">
        <f>SUM(D5,D13,D9,D17,D48,D52,D56,D93,D109,D113,D117,D151,D155,D177,D181,D213,D218,D237,D241,D245,D249,D253,D257)</f>
        <v>21227.730000000003</v>
      </c>
      <c r="E260" s="97"/>
      <c r="F260" s="98">
        <f>ROUND(SUM(D260,E261:E263),2)</f>
        <v>23241.81</v>
      </c>
      <c r="G260" s="96">
        <f>SUM(G5,G13,G9,G17,G48,G52,G56,G93,G109,G113,G117,G151,G155,G177,G181,G213,G218,G237,G241,G245,G249,G253,G257)</f>
        <v>330967</v>
      </c>
      <c r="H260" s="97">
        <f>SUM(H5,H13,H9,H17,H48,H52,H56,H93,H109,H113,H117,H151,H155,H177,H181,H213,H218,H237,H241,H245,H249,H253,H257)</f>
        <v>18387.05</v>
      </c>
      <c r="I260" s="97"/>
      <c r="J260" s="98">
        <f>ROUND(SUM(H260,I261:I263),2)</f>
        <v>19699.46</v>
      </c>
      <c r="K260" s="96">
        <f>SUM(K5,K13,K9,K17,K48,K52,K56,K93,K109,K113,K117,K151,K155,K177,K181,K213,K218,K237,K241,K245,K249,K253,K257)</f>
        <v>19017</v>
      </c>
      <c r="L260" s="97">
        <f>SUM(L5,L13,L9,L17,L48,L52,L56,L93,L109,L113,L117,L151,L155,L177,L181,L213,L218,L237,L241,L245,L249,L253,L257)</f>
        <v>1056.48</v>
      </c>
      <c r="M260" s="97"/>
      <c r="N260" s="98">
        <f>ROUND(SUM(L260,M261:M263),2)</f>
        <v>1151.57</v>
      </c>
      <c r="O260" s="96">
        <f>SUM(O5,O13,O9,O17,O48,O52,O56,O93,O109,O113,O117,O151,O155,O177,O181,O213,O218,O237,O241,O245,O249,O253,O257)</f>
        <v>732083</v>
      </c>
      <c r="P260" s="97">
        <f>SUM(P5,P13,P9,P17,P48,P52,P56,P93,P109,P113,P117,P151,P155,P177,P181,P213,P218,P237,P241,P245,P249,P253,P257)</f>
        <v>20335.629999999997</v>
      </c>
      <c r="Q260" s="97">
        <f>SUM(Q5,Q9,Q17,Q48,Q52,Q56,Q93,Q109,Q113,Q117,Q151,Q155,Q177,Q181,Q213,Q218,Q237,Q241,Q245,Q249,Q253,Q257)</f>
        <v>0</v>
      </c>
      <c r="R260" s="98">
        <f>ROUND(SUM(P260,Q261:Q263),2)</f>
        <v>22046.49</v>
      </c>
    </row>
    <row r="261" spans="1:18" x14ac:dyDescent="0.5">
      <c r="A261" s="99"/>
      <c r="B261" s="95" t="s">
        <v>75</v>
      </c>
      <c r="C261" s="96">
        <f>SUM(C214)</f>
        <v>0</v>
      </c>
      <c r="D261" s="97">
        <f>SUM(D214)</f>
        <v>0</v>
      </c>
      <c r="E261" s="97">
        <f>SUM(E214)</f>
        <v>0</v>
      </c>
      <c r="F261" s="100">
        <v>0</v>
      </c>
      <c r="G261" s="96">
        <f>SUM(G214)</f>
        <v>0</v>
      </c>
      <c r="H261" s="97">
        <f>SUM(H214)</f>
        <v>0</v>
      </c>
      <c r="I261" s="97">
        <f>SUM(I214)</f>
        <v>0</v>
      </c>
      <c r="J261" s="100">
        <v>0</v>
      </c>
      <c r="K261" s="96">
        <f>SUM(K214)</f>
        <v>0</v>
      </c>
      <c r="L261" s="97">
        <f>SUM(L214)</f>
        <v>0</v>
      </c>
      <c r="M261" s="97">
        <f>SUM(M214)</f>
        <v>0</v>
      </c>
      <c r="N261" s="100">
        <v>0</v>
      </c>
      <c r="O261" s="96">
        <f>SUM(O214)</f>
        <v>0</v>
      </c>
      <c r="P261" s="97">
        <f>SUM(P214)</f>
        <v>0</v>
      </c>
      <c r="Q261" s="97">
        <f>SUM(Q214)</f>
        <v>0</v>
      </c>
      <c r="R261" s="100">
        <v>0</v>
      </c>
    </row>
    <row r="262" spans="1:18" x14ac:dyDescent="0.5">
      <c r="A262" s="99"/>
      <c r="B262" s="95" t="s">
        <v>17</v>
      </c>
      <c r="C262" s="101">
        <f t="shared" ref="C262:E263" si="8">SUM(C6,C10,C18,C49,C53,C57,C94,C110,C114,C118,C152,C156,C178,C182,C215,C219,C238,C242,C246,C250,C254,C258)</f>
        <v>6511</v>
      </c>
      <c r="D262" s="102">
        <f t="shared" si="8"/>
        <v>542.59</v>
      </c>
      <c r="E262" s="102">
        <f t="shared" si="8"/>
        <v>896.41700000000014</v>
      </c>
      <c r="F262" s="100">
        <v>0</v>
      </c>
      <c r="G262" s="101">
        <f t="shared" ref="G262:I263" si="9">SUM(G6,G10,G18,G49,G53,G57,G94,G110,G114,G118,G152,G156,G178,G182,G215,G219,G238,G242,G246,G250,G254,G258)</f>
        <v>6114.6</v>
      </c>
      <c r="H262" s="102">
        <f t="shared" si="9"/>
        <v>509.54999999999995</v>
      </c>
      <c r="I262" s="102">
        <f t="shared" si="9"/>
        <v>831.74</v>
      </c>
      <c r="J262" s="100">
        <v>0</v>
      </c>
      <c r="K262" s="101">
        <f t="shared" ref="K262:M263" si="10">SUM(K6,K10,K18,K49,K53,K57,K94,K110,K114,K118,K152,K156,K178,K182,K215,K219,K238,K242,K246,K250,K254,K258)</f>
        <v>489</v>
      </c>
      <c r="L262" s="102">
        <f t="shared" si="10"/>
        <v>40.75</v>
      </c>
      <c r="M262" s="102">
        <f t="shared" si="10"/>
        <v>68.490000000000009</v>
      </c>
      <c r="N262" s="100">
        <v>0</v>
      </c>
      <c r="O262" s="101">
        <f t="shared" ref="O262:Q263" si="11">SUM(O6,O10,O18,O49,O53,O57,O94,O110,O114,O118,O152,O156,O178,O182,O215,O219,O238,O242,O246,O250,O254,O258)</f>
        <v>13114.6</v>
      </c>
      <c r="P262" s="102">
        <f t="shared" si="11"/>
        <v>546.46</v>
      </c>
      <c r="Q262" s="102">
        <f t="shared" si="11"/>
        <v>898.35099999999989</v>
      </c>
      <c r="R262" s="100">
        <v>0</v>
      </c>
    </row>
    <row r="263" spans="1:18" ht="22.5" thickBot="1" x14ac:dyDescent="0.55000000000000004">
      <c r="A263" s="103"/>
      <c r="B263" s="104" t="s">
        <v>18</v>
      </c>
      <c r="C263" s="105">
        <f t="shared" si="8"/>
        <v>8229</v>
      </c>
      <c r="D263" s="106">
        <f t="shared" si="8"/>
        <v>685.75000000000011</v>
      </c>
      <c r="E263" s="106">
        <f t="shared" si="8"/>
        <v>1117.6639999999998</v>
      </c>
      <c r="F263" s="107">
        <v>0</v>
      </c>
      <c r="G263" s="105">
        <f t="shared" si="9"/>
        <v>3519</v>
      </c>
      <c r="H263" s="106">
        <f t="shared" si="9"/>
        <v>293.24</v>
      </c>
      <c r="I263" s="106">
        <f t="shared" si="9"/>
        <v>480.66500000000002</v>
      </c>
      <c r="J263" s="107">
        <v>0</v>
      </c>
      <c r="K263" s="105">
        <f t="shared" si="10"/>
        <v>205</v>
      </c>
      <c r="L263" s="106">
        <f t="shared" si="10"/>
        <v>17.079999999999998</v>
      </c>
      <c r="M263" s="106">
        <f t="shared" si="10"/>
        <v>26.595000000000002</v>
      </c>
      <c r="N263" s="107">
        <v>0</v>
      </c>
      <c r="O263" s="105">
        <f t="shared" si="11"/>
        <v>11953</v>
      </c>
      <c r="P263" s="106">
        <f t="shared" si="11"/>
        <v>498.06000000000006</v>
      </c>
      <c r="Q263" s="106">
        <f t="shared" si="11"/>
        <v>812.50400000000002</v>
      </c>
      <c r="R263" s="107">
        <v>0</v>
      </c>
    </row>
    <row r="264" spans="1:18" x14ac:dyDescent="0.5">
      <c r="A264" s="108" t="s">
        <v>95</v>
      </c>
      <c r="B264" s="109"/>
      <c r="C264" s="110"/>
      <c r="D264" s="111"/>
      <c r="E264" s="111"/>
      <c r="F264" s="112"/>
      <c r="G264" s="110"/>
      <c r="H264" s="111"/>
      <c r="I264" s="111"/>
      <c r="J264" s="112"/>
      <c r="K264" s="110"/>
      <c r="L264" s="111"/>
      <c r="M264" s="111"/>
      <c r="N264" s="112"/>
      <c r="O264" s="113"/>
      <c r="P264" s="114"/>
      <c r="Q264" s="114"/>
      <c r="R264" s="115"/>
    </row>
    <row r="265" spans="1:18" x14ac:dyDescent="0.5">
      <c r="A265" s="53" t="s">
        <v>96</v>
      </c>
      <c r="B265" s="116"/>
      <c r="C265" s="21"/>
      <c r="D265" s="22"/>
      <c r="E265" s="22"/>
      <c r="F265" s="23"/>
      <c r="G265" s="21"/>
      <c r="H265" s="22"/>
      <c r="I265" s="22"/>
      <c r="J265" s="23"/>
      <c r="K265" s="21"/>
      <c r="L265" s="22"/>
      <c r="M265" s="22"/>
      <c r="N265" s="23"/>
      <c r="O265" s="73"/>
      <c r="P265" s="25"/>
      <c r="Q265" s="25"/>
      <c r="R265" s="27"/>
    </row>
    <row r="266" spans="1:18" x14ac:dyDescent="0.5">
      <c r="A266" s="19" t="s">
        <v>15</v>
      </c>
      <c r="B266" s="20" t="s">
        <v>16</v>
      </c>
      <c r="C266" s="21">
        <f>510+4582</f>
        <v>5092</v>
      </c>
      <c r="D266" s="22">
        <f>ROUND(C266/18,2)</f>
        <v>282.89</v>
      </c>
      <c r="E266" s="22"/>
      <c r="F266" s="23">
        <f>SUM(D266,E267:E268)</f>
        <v>282.89</v>
      </c>
      <c r="G266" s="21">
        <f>274+1123+2185</f>
        <v>3582</v>
      </c>
      <c r="H266" s="22">
        <f>ROUND(G266/18,2)</f>
        <v>199</v>
      </c>
      <c r="I266" s="22"/>
      <c r="J266" s="23">
        <f>SUM(H266,I267:I268)</f>
        <v>199</v>
      </c>
      <c r="K266" s="21"/>
      <c r="L266" s="22">
        <f>ROUND(K266/18,2)</f>
        <v>0</v>
      </c>
      <c r="M266" s="22"/>
      <c r="N266" s="23">
        <f>SUM(L266,M267:M268)</f>
        <v>0</v>
      </c>
      <c r="O266" s="24">
        <f>SUM(K266,C266,G266)</f>
        <v>8674</v>
      </c>
      <c r="P266" s="25">
        <f>ROUND(O266/36,2)</f>
        <v>240.94</v>
      </c>
      <c r="Q266" s="26" t="s">
        <v>33</v>
      </c>
      <c r="R266" s="27">
        <f>SUM(P266,Q267:Q268)</f>
        <v>240.94</v>
      </c>
    </row>
    <row r="267" spans="1:18" x14ac:dyDescent="0.5">
      <c r="A267" s="70"/>
      <c r="B267" s="20" t="s">
        <v>17</v>
      </c>
      <c r="C267" s="21"/>
      <c r="D267" s="22">
        <f>ROUND(C267/12,2)</f>
        <v>0</v>
      </c>
      <c r="E267" s="22">
        <f>D267*2</f>
        <v>0</v>
      </c>
      <c r="F267" s="23"/>
      <c r="G267" s="21"/>
      <c r="H267" s="22">
        <f>ROUND(G267/12,2)</f>
        <v>0</v>
      </c>
      <c r="I267" s="22">
        <f>H267*2</f>
        <v>0</v>
      </c>
      <c r="J267" s="23"/>
      <c r="K267" s="21"/>
      <c r="L267" s="22">
        <f>ROUND(K267/12,2)</f>
        <v>0</v>
      </c>
      <c r="M267" s="22">
        <f>L267*2</f>
        <v>0</v>
      </c>
      <c r="N267" s="23"/>
      <c r="O267" s="52">
        <f>SUM(K267,C267,G267)</f>
        <v>0</v>
      </c>
      <c r="P267" s="26">
        <f>ROUND(O267/24,2)</f>
        <v>0</v>
      </c>
      <c r="Q267" s="26">
        <f>P267*2</f>
        <v>0</v>
      </c>
      <c r="R267" s="27">
        <v>0</v>
      </c>
    </row>
    <row r="268" spans="1:18" ht="22.5" thickBot="1" x14ac:dyDescent="0.55000000000000004">
      <c r="A268" s="74"/>
      <c r="B268" s="29" t="s">
        <v>18</v>
      </c>
      <c r="C268" s="30"/>
      <c r="D268" s="31">
        <f>ROUND(C268/12,2)</f>
        <v>0</v>
      </c>
      <c r="E268" s="31">
        <f>D268*2</f>
        <v>0</v>
      </c>
      <c r="F268" s="32"/>
      <c r="G268" s="30"/>
      <c r="H268" s="31">
        <f>ROUND(G268/12,2)</f>
        <v>0</v>
      </c>
      <c r="I268" s="31">
        <f>H268*2</f>
        <v>0</v>
      </c>
      <c r="J268" s="32"/>
      <c r="K268" s="30"/>
      <c r="L268" s="31">
        <f>ROUND(K268/12,2)</f>
        <v>0</v>
      </c>
      <c r="M268" s="31">
        <f>L268*2</f>
        <v>0</v>
      </c>
      <c r="N268" s="32"/>
      <c r="O268" s="77">
        <f>SUM(K268,C268,G268)</f>
        <v>0</v>
      </c>
      <c r="P268" s="35">
        <f>ROUND(O268/24,2)</f>
        <v>0</v>
      </c>
      <c r="Q268" s="35">
        <f>P268*2</f>
        <v>0</v>
      </c>
      <c r="R268" s="36">
        <v>0</v>
      </c>
    </row>
    <row r="269" spans="1:18" x14ac:dyDescent="0.5">
      <c r="A269" s="117" t="s">
        <v>97</v>
      </c>
      <c r="B269" s="48"/>
      <c r="C269" s="39"/>
      <c r="D269" s="40"/>
      <c r="E269" s="40"/>
      <c r="F269" s="41"/>
      <c r="G269" s="39"/>
      <c r="H269" s="40"/>
      <c r="I269" s="40"/>
      <c r="J269" s="41"/>
      <c r="K269" s="39"/>
      <c r="L269" s="40"/>
      <c r="M269" s="40"/>
      <c r="N269" s="41"/>
      <c r="O269" s="76"/>
      <c r="P269" s="47"/>
      <c r="Q269" s="47"/>
      <c r="R269" s="45"/>
    </row>
    <row r="270" spans="1:18" x14ac:dyDescent="0.5">
      <c r="A270" s="19" t="s">
        <v>15</v>
      </c>
      <c r="B270" s="20" t="s">
        <v>16</v>
      </c>
      <c r="C270" s="21">
        <f>905+182+408+21242+440+921+1536</f>
        <v>25634</v>
      </c>
      <c r="D270" s="22">
        <f>ROUND(C270/18,2)</f>
        <v>1424.11</v>
      </c>
      <c r="E270" s="22"/>
      <c r="F270" s="23">
        <f>SUM(D270,E271:E272)</f>
        <v>1424.11</v>
      </c>
      <c r="G270" s="21">
        <f>170+146+682+3+19093+532+782+555</f>
        <v>21963</v>
      </c>
      <c r="H270" s="22">
        <f>ROUND(G270/18,2)</f>
        <v>1220.17</v>
      </c>
      <c r="I270" s="22"/>
      <c r="J270" s="23">
        <f>SUM(H270,I271:I272)</f>
        <v>1220.17</v>
      </c>
      <c r="K270" s="21"/>
      <c r="L270" s="22">
        <f>ROUND(K270/18,2)</f>
        <v>0</v>
      </c>
      <c r="M270" s="22"/>
      <c r="N270" s="23">
        <f>SUM(L270,M271:M272)</f>
        <v>0</v>
      </c>
      <c r="O270" s="24">
        <f>SUM(K270,C270,G270)</f>
        <v>47597</v>
      </c>
      <c r="P270" s="25">
        <f>ROUND(O270/36,2)</f>
        <v>1322.14</v>
      </c>
      <c r="Q270" s="26" t="s">
        <v>33</v>
      </c>
      <c r="R270" s="27">
        <f>SUM(P270,Q271:Q272)</f>
        <v>1322.14</v>
      </c>
    </row>
    <row r="271" spans="1:18" x14ac:dyDescent="0.5">
      <c r="A271" s="70"/>
      <c r="B271" s="20" t="s">
        <v>17</v>
      </c>
      <c r="C271" s="21"/>
      <c r="D271" s="22">
        <f>ROUND(C271/12,2)</f>
        <v>0</v>
      </c>
      <c r="E271" s="22">
        <f>D271*2</f>
        <v>0</v>
      </c>
      <c r="F271" s="23"/>
      <c r="G271" s="21"/>
      <c r="H271" s="22">
        <f>ROUND(G271/12,2)</f>
        <v>0</v>
      </c>
      <c r="I271" s="22">
        <f>H271*2</f>
        <v>0</v>
      </c>
      <c r="J271" s="23"/>
      <c r="K271" s="21"/>
      <c r="L271" s="22">
        <f>ROUND(K271/12,2)</f>
        <v>0</v>
      </c>
      <c r="M271" s="22">
        <f>L271*2</f>
        <v>0</v>
      </c>
      <c r="N271" s="23"/>
      <c r="O271" s="52">
        <f>SUM(K271,C271,G271)</f>
        <v>0</v>
      </c>
      <c r="P271" s="26">
        <f>ROUND(O271/24,2)</f>
        <v>0</v>
      </c>
      <c r="Q271" s="26">
        <f>P271*2</f>
        <v>0</v>
      </c>
      <c r="R271" s="27">
        <v>0</v>
      </c>
    </row>
    <row r="272" spans="1:18" ht="22.5" thickBot="1" x14ac:dyDescent="0.55000000000000004">
      <c r="A272" s="74"/>
      <c r="B272" s="29" t="s">
        <v>18</v>
      </c>
      <c r="C272" s="30"/>
      <c r="D272" s="31">
        <f>ROUND(C272/12,2)</f>
        <v>0</v>
      </c>
      <c r="E272" s="31">
        <f>D272*2</f>
        <v>0</v>
      </c>
      <c r="F272" s="32"/>
      <c r="G272" s="30"/>
      <c r="H272" s="31">
        <f>ROUND(G272/12,2)</f>
        <v>0</v>
      </c>
      <c r="I272" s="31">
        <f>H272*2</f>
        <v>0</v>
      </c>
      <c r="J272" s="32"/>
      <c r="K272" s="30"/>
      <c r="L272" s="31">
        <f>ROUND(K272/12,2)</f>
        <v>0</v>
      </c>
      <c r="M272" s="31">
        <f>L272*2</f>
        <v>0</v>
      </c>
      <c r="N272" s="32"/>
      <c r="O272" s="77">
        <f>SUM(K272,C272,G272)</f>
        <v>0</v>
      </c>
      <c r="P272" s="35">
        <f>ROUND(O272/24,2)</f>
        <v>0</v>
      </c>
      <c r="Q272" s="35">
        <f>P272*2</f>
        <v>0</v>
      </c>
      <c r="R272" s="36">
        <v>0</v>
      </c>
    </row>
    <row r="273" spans="1:18" s="4" customFormat="1" x14ac:dyDescent="0.5">
      <c r="A273" s="37" t="s">
        <v>98</v>
      </c>
      <c r="B273" s="48"/>
      <c r="C273" s="39"/>
      <c r="D273" s="40"/>
      <c r="E273" s="40"/>
      <c r="F273" s="41"/>
      <c r="G273" s="39"/>
      <c r="H273" s="40"/>
      <c r="I273" s="40"/>
      <c r="J273" s="41"/>
      <c r="K273" s="39"/>
      <c r="L273" s="40"/>
      <c r="M273" s="40"/>
      <c r="N273" s="41"/>
      <c r="O273" s="76"/>
      <c r="P273" s="47"/>
      <c r="Q273" s="47"/>
      <c r="R273" s="45"/>
    </row>
    <row r="274" spans="1:18" s="4" customFormat="1" x14ac:dyDescent="0.5">
      <c r="A274" s="91" t="s">
        <v>15</v>
      </c>
      <c r="B274" s="20" t="s">
        <v>16</v>
      </c>
      <c r="C274" s="21">
        <f>246+4712</f>
        <v>4958</v>
      </c>
      <c r="D274" s="22">
        <f>ROUND(C274/18,2)</f>
        <v>275.44</v>
      </c>
      <c r="E274" s="22"/>
      <c r="F274" s="23">
        <f>SUM(D274,E275:E276)</f>
        <v>275.44</v>
      </c>
      <c r="G274" s="21">
        <f>144+346+1616+1743</f>
        <v>3849</v>
      </c>
      <c r="H274" s="22">
        <f>ROUND(G274/18,2)</f>
        <v>213.83</v>
      </c>
      <c r="I274" s="22"/>
      <c r="J274" s="23">
        <f>SUM(H274,I275:I276)</f>
        <v>213.83</v>
      </c>
      <c r="K274" s="21"/>
      <c r="L274" s="22">
        <f>ROUND(K274/18,2)</f>
        <v>0</v>
      </c>
      <c r="M274" s="22"/>
      <c r="N274" s="23">
        <f>SUM(L274,M275:M276)</f>
        <v>0</v>
      </c>
      <c r="O274" s="24">
        <f>SUM(K274,C274,G274)</f>
        <v>8807</v>
      </c>
      <c r="P274" s="25">
        <f>ROUND(O274/36,2)</f>
        <v>244.64</v>
      </c>
      <c r="Q274" s="26" t="s">
        <v>33</v>
      </c>
      <c r="R274" s="27">
        <f>SUM(P274,Q275:Q276)</f>
        <v>244.64</v>
      </c>
    </row>
    <row r="275" spans="1:18" s="4" customFormat="1" x14ac:dyDescent="0.5">
      <c r="A275" s="92"/>
      <c r="B275" s="20" t="s">
        <v>17</v>
      </c>
      <c r="C275" s="21"/>
      <c r="D275" s="22">
        <f>ROUND(C275/12,2)</f>
        <v>0</v>
      </c>
      <c r="E275" s="22">
        <f>D275*2</f>
        <v>0</v>
      </c>
      <c r="F275" s="23"/>
      <c r="G275" s="21"/>
      <c r="H275" s="22">
        <f>ROUND(G275/12,2)</f>
        <v>0</v>
      </c>
      <c r="I275" s="22">
        <f>H275*2</f>
        <v>0</v>
      </c>
      <c r="J275" s="23"/>
      <c r="K275" s="21"/>
      <c r="L275" s="22">
        <f>ROUND(K275/12,2)</f>
        <v>0</v>
      </c>
      <c r="M275" s="22">
        <f>L275*2</f>
        <v>0</v>
      </c>
      <c r="N275" s="23"/>
      <c r="O275" s="52">
        <f>SUM(K275,C275,G275)</f>
        <v>0</v>
      </c>
      <c r="P275" s="26">
        <f>ROUND(O275/24,2)</f>
        <v>0</v>
      </c>
      <c r="Q275" s="26">
        <f>P275*2</f>
        <v>0</v>
      </c>
      <c r="R275" s="27">
        <v>0</v>
      </c>
    </row>
    <row r="276" spans="1:18" ht="22.5" thickBot="1" x14ac:dyDescent="0.55000000000000004">
      <c r="A276" s="93"/>
      <c r="B276" s="29" t="s">
        <v>18</v>
      </c>
      <c r="C276" s="30"/>
      <c r="D276" s="31">
        <f>ROUND(C276/12,2)</f>
        <v>0</v>
      </c>
      <c r="E276" s="31">
        <f>D276*2</f>
        <v>0</v>
      </c>
      <c r="F276" s="32"/>
      <c r="G276" s="30"/>
      <c r="H276" s="31">
        <f>ROUND(G276/12,2)</f>
        <v>0</v>
      </c>
      <c r="I276" s="31">
        <f>H276*2</f>
        <v>0</v>
      </c>
      <c r="J276" s="32"/>
      <c r="K276" s="30"/>
      <c r="L276" s="31">
        <f>ROUND(K276/12,2)</f>
        <v>0</v>
      </c>
      <c r="M276" s="31">
        <f>L276*2</f>
        <v>0</v>
      </c>
      <c r="N276" s="32"/>
      <c r="O276" s="77">
        <f>SUM(K276,C276,G276)</f>
        <v>0</v>
      </c>
      <c r="P276" s="35">
        <f>ROUND(O276/24,2)</f>
        <v>0</v>
      </c>
      <c r="Q276" s="35">
        <f>P276*2</f>
        <v>0</v>
      </c>
      <c r="R276" s="36">
        <v>0</v>
      </c>
    </row>
    <row r="277" spans="1:18" x14ac:dyDescent="0.5">
      <c r="A277" s="94" t="s">
        <v>99</v>
      </c>
      <c r="B277" s="95" t="s">
        <v>16</v>
      </c>
      <c r="C277" s="96">
        <f t="shared" ref="C277:D279" si="12">SUM(C266,C270,C274)</f>
        <v>35684</v>
      </c>
      <c r="D277" s="97">
        <f t="shared" si="12"/>
        <v>1982.44</v>
      </c>
      <c r="E277" s="102"/>
      <c r="F277" s="98">
        <f>ROUND(SUM(D277,E278:E279),2)</f>
        <v>1982.44</v>
      </c>
      <c r="G277" s="96">
        <f t="shared" ref="G277:H279" si="13">SUM(G266,G270,G274)</f>
        <v>29394</v>
      </c>
      <c r="H277" s="97">
        <f t="shared" si="13"/>
        <v>1633</v>
      </c>
      <c r="I277" s="102"/>
      <c r="J277" s="98">
        <f>ROUND(SUM(H277,I278:I279),2)</f>
        <v>1633</v>
      </c>
      <c r="K277" s="96">
        <f t="shared" ref="K277:L279" si="14">SUM(K266,K270,K274)</f>
        <v>0</v>
      </c>
      <c r="L277" s="97">
        <f t="shared" si="14"/>
        <v>0</v>
      </c>
      <c r="M277" s="102"/>
      <c r="N277" s="98">
        <f>ROUND(SUM(L277,M278:M279),2)</f>
        <v>0</v>
      </c>
      <c r="O277" s="118">
        <f t="shared" ref="O277:P279" si="15">SUM(O266,O270,O274)</f>
        <v>65078</v>
      </c>
      <c r="P277" s="97">
        <f t="shared" si="15"/>
        <v>1807.7200000000003</v>
      </c>
      <c r="Q277" s="102"/>
      <c r="R277" s="98">
        <f>ROUND(SUM(P277,Q278:Q279),2)</f>
        <v>1807.72</v>
      </c>
    </row>
    <row r="278" spans="1:18" x14ac:dyDescent="0.5">
      <c r="A278" s="99"/>
      <c r="B278" s="95" t="s">
        <v>17</v>
      </c>
      <c r="C278" s="101">
        <f t="shared" si="12"/>
        <v>0</v>
      </c>
      <c r="D278" s="102">
        <f t="shared" si="12"/>
        <v>0</v>
      </c>
      <c r="E278" s="102">
        <f>SUM(E267,E271,E275)</f>
        <v>0</v>
      </c>
      <c r="F278" s="100">
        <v>0</v>
      </c>
      <c r="G278" s="101">
        <f t="shared" si="13"/>
        <v>0</v>
      </c>
      <c r="H278" s="102">
        <f t="shared" si="13"/>
        <v>0</v>
      </c>
      <c r="I278" s="102">
        <f>SUM(I267,I271,I275)</f>
        <v>0</v>
      </c>
      <c r="J278" s="100">
        <v>0</v>
      </c>
      <c r="K278" s="101">
        <f t="shared" si="14"/>
        <v>0</v>
      </c>
      <c r="L278" s="102">
        <f t="shared" si="14"/>
        <v>0</v>
      </c>
      <c r="M278" s="102">
        <f>SUM(M267,M271,M275)</f>
        <v>0</v>
      </c>
      <c r="N278" s="100">
        <v>0</v>
      </c>
      <c r="O278" s="119">
        <f t="shared" si="15"/>
        <v>0</v>
      </c>
      <c r="P278" s="102">
        <f t="shared" si="15"/>
        <v>0</v>
      </c>
      <c r="Q278" s="102">
        <f>SUM(Q267,Q271,Q275)</f>
        <v>0</v>
      </c>
      <c r="R278" s="100">
        <v>0</v>
      </c>
    </row>
    <row r="279" spans="1:18" ht="22.5" thickBot="1" x14ac:dyDescent="0.55000000000000004">
      <c r="A279" s="103"/>
      <c r="B279" s="104" t="s">
        <v>18</v>
      </c>
      <c r="C279" s="105">
        <f t="shared" si="12"/>
        <v>0</v>
      </c>
      <c r="D279" s="106">
        <f t="shared" si="12"/>
        <v>0</v>
      </c>
      <c r="E279" s="106">
        <f>SUM(E268,E272,E276)</f>
        <v>0</v>
      </c>
      <c r="F279" s="107">
        <v>0</v>
      </c>
      <c r="G279" s="105">
        <f t="shared" si="13"/>
        <v>0</v>
      </c>
      <c r="H279" s="106">
        <f t="shared" si="13"/>
        <v>0</v>
      </c>
      <c r="I279" s="106">
        <f>SUM(I268,I272,I276)</f>
        <v>0</v>
      </c>
      <c r="J279" s="107">
        <v>0</v>
      </c>
      <c r="K279" s="105">
        <f t="shared" si="14"/>
        <v>0</v>
      </c>
      <c r="L279" s="106">
        <f t="shared" si="14"/>
        <v>0</v>
      </c>
      <c r="M279" s="106">
        <f>SUM(M268,M272,M276)</f>
        <v>0</v>
      </c>
      <c r="N279" s="107">
        <v>0</v>
      </c>
      <c r="O279" s="120">
        <f t="shared" si="15"/>
        <v>0</v>
      </c>
      <c r="P279" s="106">
        <f t="shared" si="15"/>
        <v>0</v>
      </c>
      <c r="Q279" s="106">
        <f>SUM(Q268,Q272,Q276)</f>
        <v>0</v>
      </c>
      <c r="R279" s="107">
        <v>0</v>
      </c>
    </row>
    <row r="280" spans="1:18" x14ac:dyDescent="0.5">
      <c r="A280" s="121"/>
      <c r="B280" s="122"/>
      <c r="C280" s="123"/>
      <c r="D280" s="124"/>
      <c r="E280" s="124"/>
      <c r="F280" s="124"/>
      <c r="G280" s="123"/>
      <c r="H280" s="124"/>
      <c r="I280" s="124"/>
      <c r="J280" s="124"/>
      <c r="K280" s="123"/>
      <c r="L280" s="124"/>
      <c r="M280" s="124"/>
      <c r="N280" s="124"/>
      <c r="O280" s="123"/>
      <c r="P280" s="124"/>
      <c r="Q280" s="124"/>
      <c r="R280" s="124"/>
    </row>
    <row r="281" spans="1:18" x14ac:dyDescent="0.5">
      <c r="A281" s="125"/>
      <c r="B281" s="126"/>
      <c r="C281" s="127"/>
      <c r="D281" s="128"/>
      <c r="E281" s="128"/>
      <c r="F281" s="128"/>
      <c r="G281" s="127"/>
      <c r="H281" s="128"/>
      <c r="I281" s="128"/>
      <c r="J281" s="128"/>
      <c r="K281" s="127"/>
      <c r="L281" s="128"/>
      <c r="M281" s="128"/>
      <c r="N281" s="128"/>
      <c r="O281" s="127"/>
      <c r="P281" s="128"/>
      <c r="Q281" s="128"/>
      <c r="R281" s="128"/>
    </row>
    <row r="282" spans="1:18" x14ac:dyDescent="0.5">
      <c r="A282" s="108" t="s">
        <v>100</v>
      </c>
      <c r="B282" s="109"/>
      <c r="C282" s="110"/>
      <c r="D282" s="111"/>
      <c r="E282" s="111"/>
      <c r="F282" s="112"/>
      <c r="G282" s="110"/>
      <c r="H282" s="111"/>
      <c r="I282" s="111"/>
      <c r="J282" s="112"/>
      <c r="K282" s="110"/>
      <c r="L282" s="111"/>
      <c r="M282" s="111"/>
      <c r="N282" s="112"/>
      <c r="O282" s="113"/>
      <c r="P282" s="114"/>
      <c r="Q282" s="114"/>
      <c r="R282" s="115"/>
    </row>
    <row r="283" spans="1:18" x14ac:dyDescent="0.5">
      <c r="A283" s="129" t="s">
        <v>101</v>
      </c>
      <c r="B283" s="116"/>
      <c r="C283" s="21"/>
      <c r="D283" s="22"/>
      <c r="E283" s="22"/>
      <c r="F283" s="23"/>
      <c r="G283" s="21"/>
      <c r="H283" s="22"/>
      <c r="I283" s="22"/>
      <c r="J283" s="23"/>
      <c r="K283" s="21"/>
      <c r="L283" s="22"/>
      <c r="M283" s="22"/>
      <c r="N283" s="23"/>
      <c r="O283" s="73"/>
      <c r="P283" s="25"/>
      <c r="Q283" s="25"/>
      <c r="R283" s="27"/>
    </row>
    <row r="284" spans="1:18" x14ac:dyDescent="0.5">
      <c r="A284" s="19" t="s">
        <v>15</v>
      </c>
      <c r="B284" s="20" t="s">
        <v>16</v>
      </c>
      <c r="C284" s="21">
        <f>663+308+44+174+81+16436+402+1164</f>
        <v>19272</v>
      </c>
      <c r="D284" s="22">
        <f>ROUND(C284/18,2)</f>
        <v>1070.67</v>
      </c>
      <c r="E284" s="22"/>
      <c r="F284" s="23">
        <f>SUM(D284,E285:E286)</f>
        <v>1070.67</v>
      </c>
      <c r="G284" s="21">
        <f>321+396+206+24+4+26+96+15045+193+384+798</f>
        <v>17493</v>
      </c>
      <c r="H284" s="22">
        <f>ROUND(G284/18,2)</f>
        <v>971.83</v>
      </c>
      <c r="I284" s="22"/>
      <c r="J284" s="23">
        <f>SUM(H284,I285:I286)</f>
        <v>971.83</v>
      </c>
      <c r="K284" s="21"/>
      <c r="L284" s="22">
        <f>ROUND(K284/18,2)</f>
        <v>0</v>
      </c>
      <c r="M284" s="22"/>
      <c r="N284" s="23">
        <f>SUM(L284,M285:M286)</f>
        <v>0</v>
      </c>
      <c r="O284" s="24">
        <f>SUM(K284,C284,G284)</f>
        <v>36765</v>
      </c>
      <c r="P284" s="25">
        <f>ROUND(O284/36,2)</f>
        <v>1021.25</v>
      </c>
      <c r="Q284" s="26" t="s">
        <v>33</v>
      </c>
      <c r="R284" s="27">
        <f>SUM(P284,Q285:Q286)</f>
        <v>1021.25</v>
      </c>
    </row>
    <row r="285" spans="1:18" x14ac:dyDescent="0.5">
      <c r="A285" s="70"/>
      <c r="B285" s="20" t="s">
        <v>17</v>
      </c>
      <c r="C285" s="21"/>
      <c r="D285" s="22">
        <f>ROUND(C285/12,2)</f>
        <v>0</v>
      </c>
      <c r="E285" s="22">
        <f>D285*2</f>
        <v>0</v>
      </c>
      <c r="F285" s="23"/>
      <c r="G285" s="21"/>
      <c r="H285" s="22">
        <f>ROUND(G285/12,2)</f>
        <v>0</v>
      </c>
      <c r="I285" s="22">
        <f>H285*2</f>
        <v>0</v>
      </c>
      <c r="J285" s="23"/>
      <c r="K285" s="21"/>
      <c r="L285" s="22">
        <f>ROUND(K285/12,2)</f>
        <v>0</v>
      </c>
      <c r="M285" s="22">
        <f>L285*2</f>
        <v>0</v>
      </c>
      <c r="N285" s="23"/>
      <c r="O285" s="52">
        <f>SUM(K285,C285,G285)</f>
        <v>0</v>
      </c>
      <c r="P285" s="26">
        <f>ROUND(O285/24,2)</f>
        <v>0</v>
      </c>
      <c r="Q285" s="26">
        <f>P285*2</f>
        <v>0</v>
      </c>
      <c r="R285" s="27">
        <v>0</v>
      </c>
    </row>
    <row r="286" spans="1:18" ht="22.5" thickBot="1" x14ac:dyDescent="0.55000000000000004">
      <c r="A286" s="74"/>
      <c r="B286" s="29" t="s">
        <v>18</v>
      </c>
      <c r="C286" s="30"/>
      <c r="D286" s="31">
        <f>ROUND(C286/12,2)</f>
        <v>0</v>
      </c>
      <c r="E286" s="31">
        <f>D286*2</f>
        <v>0</v>
      </c>
      <c r="F286" s="32"/>
      <c r="G286" s="30"/>
      <c r="H286" s="31">
        <f>ROUND(G286/12,2)</f>
        <v>0</v>
      </c>
      <c r="I286" s="31">
        <f>H286*2</f>
        <v>0</v>
      </c>
      <c r="J286" s="32"/>
      <c r="K286" s="30"/>
      <c r="L286" s="31">
        <f>ROUND(K286/12,2)</f>
        <v>0</v>
      </c>
      <c r="M286" s="31">
        <f>L286*2</f>
        <v>0</v>
      </c>
      <c r="N286" s="32"/>
      <c r="O286" s="77">
        <f>SUM(K286,C286,G286)</f>
        <v>0</v>
      </c>
      <c r="P286" s="35">
        <f>ROUND(O286/24,2)</f>
        <v>0</v>
      </c>
      <c r="Q286" s="35">
        <f>P286*2</f>
        <v>0</v>
      </c>
      <c r="R286" s="36">
        <v>0</v>
      </c>
    </row>
    <row r="287" spans="1:18" s="4" customFormat="1" x14ac:dyDescent="0.5">
      <c r="A287" s="37" t="s">
        <v>102</v>
      </c>
      <c r="B287" s="130"/>
      <c r="C287" s="39"/>
      <c r="D287" s="40"/>
      <c r="E287" s="40"/>
      <c r="F287" s="41"/>
      <c r="G287" s="39"/>
      <c r="H287" s="40"/>
      <c r="I287" s="40"/>
      <c r="J287" s="41"/>
      <c r="K287" s="39"/>
      <c r="L287" s="40"/>
      <c r="M287" s="40"/>
      <c r="N287" s="41"/>
      <c r="O287" s="90"/>
      <c r="P287" s="47"/>
      <c r="Q287" s="47"/>
      <c r="R287" s="45"/>
    </row>
    <row r="288" spans="1:18" s="4" customFormat="1" x14ac:dyDescent="0.5">
      <c r="A288" s="19" t="s">
        <v>15</v>
      </c>
      <c r="B288" s="20" t="s">
        <v>16</v>
      </c>
      <c r="C288" s="21">
        <v>972</v>
      </c>
      <c r="D288" s="22">
        <f>ROUND(C288/18,2)</f>
        <v>54</v>
      </c>
      <c r="E288" s="22"/>
      <c r="F288" s="23">
        <f>SUM(D288,E289:E290)</f>
        <v>54</v>
      </c>
      <c r="G288" s="21">
        <f>458+308+175</f>
        <v>941</v>
      </c>
      <c r="H288" s="22">
        <f>ROUND(G288/18,2)</f>
        <v>52.28</v>
      </c>
      <c r="I288" s="22"/>
      <c r="J288" s="23">
        <f>SUM(H288,I289:I290)</f>
        <v>52.28</v>
      </c>
      <c r="K288" s="21"/>
      <c r="L288" s="22">
        <f>ROUND(K288/18,2)</f>
        <v>0</v>
      </c>
      <c r="M288" s="22"/>
      <c r="N288" s="23">
        <f>SUM(L288,M289:M290)</f>
        <v>0</v>
      </c>
      <c r="O288" s="24">
        <f>SUM(K288,C288,G288)</f>
        <v>1913</v>
      </c>
      <c r="P288" s="25">
        <f>ROUND(O288/36,2)</f>
        <v>53.14</v>
      </c>
      <c r="Q288" s="26" t="s">
        <v>33</v>
      </c>
      <c r="R288" s="27">
        <f>SUM(P288,Q289:Q290)</f>
        <v>53.14</v>
      </c>
    </row>
    <row r="289" spans="1:18" s="4" customFormat="1" x14ac:dyDescent="0.5">
      <c r="A289" s="19"/>
      <c r="B289" s="20" t="s">
        <v>17</v>
      </c>
      <c r="C289" s="21"/>
      <c r="D289" s="22">
        <f>ROUND(C289/12,2)</f>
        <v>0</v>
      </c>
      <c r="E289" s="22">
        <f>D289*2</f>
        <v>0</v>
      </c>
      <c r="F289" s="23"/>
      <c r="G289" s="21"/>
      <c r="H289" s="22">
        <f>ROUND(G289/12,2)</f>
        <v>0</v>
      </c>
      <c r="I289" s="22">
        <f>H289*2</f>
        <v>0</v>
      </c>
      <c r="J289" s="23"/>
      <c r="K289" s="21"/>
      <c r="L289" s="22">
        <f>ROUND(K289/12,2)</f>
        <v>0</v>
      </c>
      <c r="M289" s="22">
        <f>L289*2</f>
        <v>0</v>
      </c>
      <c r="N289" s="23"/>
      <c r="O289" s="52">
        <f>SUM(K289,C289,G289)</f>
        <v>0</v>
      </c>
      <c r="P289" s="26">
        <f>ROUND(O289/24,2)</f>
        <v>0</v>
      </c>
      <c r="Q289" s="26">
        <f>P289*2</f>
        <v>0</v>
      </c>
      <c r="R289" s="27">
        <v>0</v>
      </c>
    </row>
    <row r="290" spans="1:18" s="4" customFormat="1" ht="22.5" thickBot="1" x14ac:dyDescent="0.55000000000000004">
      <c r="A290" s="28"/>
      <c r="B290" s="29" t="s">
        <v>18</v>
      </c>
      <c r="C290" s="30"/>
      <c r="D290" s="31">
        <f>ROUND(C290/12,2)</f>
        <v>0</v>
      </c>
      <c r="E290" s="31">
        <f>D290*2</f>
        <v>0</v>
      </c>
      <c r="F290" s="32"/>
      <c r="G290" s="30"/>
      <c r="H290" s="31">
        <f>ROUND(G290/12,2)</f>
        <v>0</v>
      </c>
      <c r="I290" s="31">
        <f>H290*2</f>
        <v>0</v>
      </c>
      <c r="J290" s="32"/>
      <c r="K290" s="30"/>
      <c r="L290" s="31">
        <f>ROUND(K290/12,2)</f>
        <v>0</v>
      </c>
      <c r="M290" s="31">
        <f>L290*2</f>
        <v>0</v>
      </c>
      <c r="N290" s="32"/>
      <c r="O290" s="77">
        <f>SUM(K290,C290,G290)</f>
        <v>0</v>
      </c>
      <c r="P290" s="35">
        <f>ROUND(O290/24,2)</f>
        <v>0</v>
      </c>
      <c r="Q290" s="35">
        <f>P290*2</f>
        <v>0</v>
      </c>
      <c r="R290" s="36">
        <v>0</v>
      </c>
    </row>
    <row r="291" spans="1:18" s="4" customFormat="1" x14ac:dyDescent="0.5">
      <c r="A291" s="131" t="s">
        <v>103</v>
      </c>
      <c r="B291" s="130"/>
      <c r="C291" s="39"/>
      <c r="D291" s="40"/>
      <c r="E291" s="40"/>
      <c r="F291" s="41"/>
      <c r="G291" s="39"/>
      <c r="H291" s="40"/>
      <c r="I291" s="40"/>
      <c r="J291" s="41"/>
      <c r="K291" s="39"/>
      <c r="L291" s="40"/>
      <c r="M291" s="40"/>
      <c r="N291" s="41"/>
      <c r="O291" s="90"/>
      <c r="P291" s="47"/>
      <c r="Q291" s="47"/>
      <c r="R291" s="45"/>
    </row>
    <row r="292" spans="1:18" s="4" customFormat="1" x14ac:dyDescent="0.5">
      <c r="A292" s="91" t="s">
        <v>15</v>
      </c>
      <c r="B292" s="20" t="s">
        <v>16</v>
      </c>
      <c r="C292" s="21">
        <v>10854</v>
      </c>
      <c r="D292" s="22">
        <f>ROUND(C292/18,2)</f>
        <v>603</v>
      </c>
      <c r="E292" s="22"/>
      <c r="F292" s="23">
        <f>SUM(D292,E293:E294)</f>
        <v>603</v>
      </c>
      <c r="G292" s="21">
        <v>9855</v>
      </c>
      <c r="H292" s="22">
        <f>ROUND(G292/18,2)</f>
        <v>547.5</v>
      </c>
      <c r="I292" s="22"/>
      <c r="J292" s="23">
        <f>SUM(H292,I293:I294)</f>
        <v>547.5</v>
      </c>
      <c r="K292" s="21"/>
      <c r="L292" s="22">
        <f>ROUND(K292/18,2)</f>
        <v>0</v>
      </c>
      <c r="M292" s="22"/>
      <c r="N292" s="23">
        <f>SUM(L292,M293:M294)</f>
        <v>0</v>
      </c>
      <c r="O292" s="24">
        <f>SUM(K292,C292,G292)</f>
        <v>20709</v>
      </c>
      <c r="P292" s="25">
        <f>ROUND(O292/36,2)</f>
        <v>575.25</v>
      </c>
      <c r="Q292" s="26" t="s">
        <v>33</v>
      </c>
      <c r="R292" s="27">
        <f>SUM(P292,Q293:Q294)</f>
        <v>575.25</v>
      </c>
    </row>
    <row r="293" spans="1:18" s="4" customFormat="1" x14ac:dyDescent="0.5">
      <c r="A293" s="91"/>
      <c r="B293" s="20" t="s">
        <v>17</v>
      </c>
      <c r="C293" s="21"/>
      <c r="D293" s="22">
        <f>ROUND(C293/12,2)</f>
        <v>0</v>
      </c>
      <c r="E293" s="22">
        <f>D293*2</f>
        <v>0</v>
      </c>
      <c r="F293" s="23"/>
      <c r="G293" s="21"/>
      <c r="H293" s="22">
        <f>ROUND(G293/12,2)</f>
        <v>0</v>
      </c>
      <c r="I293" s="22">
        <f>H293*2</f>
        <v>0</v>
      </c>
      <c r="J293" s="23"/>
      <c r="K293" s="21"/>
      <c r="L293" s="22">
        <f>ROUND(K293/12,2)</f>
        <v>0</v>
      </c>
      <c r="M293" s="22">
        <f>L293*2</f>
        <v>0</v>
      </c>
      <c r="N293" s="23"/>
      <c r="O293" s="52">
        <f>SUM(K293,C293,G293)</f>
        <v>0</v>
      </c>
      <c r="P293" s="26">
        <f>ROUND(O293/24,2)</f>
        <v>0</v>
      </c>
      <c r="Q293" s="26">
        <f>P293*2</f>
        <v>0</v>
      </c>
      <c r="R293" s="27">
        <v>0</v>
      </c>
    </row>
    <row r="294" spans="1:18" s="4" customFormat="1" ht="22.5" thickBot="1" x14ac:dyDescent="0.55000000000000004">
      <c r="A294" s="132"/>
      <c r="B294" s="29" t="s">
        <v>18</v>
      </c>
      <c r="C294" s="30"/>
      <c r="D294" s="31">
        <f>ROUND(C294/12,2)</f>
        <v>0</v>
      </c>
      <c r="E294" s="31">
        <f>D294*2</f>
        <v>0</v>
      </c>
      <c r="F294" s="32"/>
      <c r="G294" s="30"/>
      <c r="H294" s="31">
        <f>ROUND(G294/12,2)</f>
        <v>0</v>
      </c>
      <c r="I294" s="31">
        <f>H294*2</f>
        <v>0</v>
      </c>
      <c r="J294" s="32"/>
      <c r="K294" s="30"/>
      <c r="L294" s="31">
        <f>ROUND(K294/12,2)</f>
        <v>0</v>
      </c>
      <c r="M294" s="31">
        <f>L294*2</f>
        <v>0</v>
      </c>
      <c r="N294" s="32"/>
      <c r="O294" s="77">
        <f>SUM(K294,C294,G294)</f>
        <v>0</v>
      </c>
      <c r="P294" s="35">
        <f>ROUND(O294/24,2)</f>
        <v>0</v>
      </c>
      <c r="Q294" s="35">
        <f>P294*2</f>
        <v>0</v>
      </c>
      <c r="R294" s="36">
        <v>0</v>
      </c>
    </row>
    <row r="295" spans="1:18" s="4" customFormat="1" x14ac:dyDescent="0.5">
      <c r="A295" s="94" t="s">
        <v>104</v>
      </c>
      <c r="B295" s="95" t="s">
        <v>16</v>
      </c>
      <c r="C295" s="96">
        <f>SUM(C284,C288,C292)</f>
        <v>31098</v>
      </c>
      <c r="D295" s="97">
        <f>SUM(D284,D288,D292)</f>
        <v>1727.67</v>
      </c>
      <c r="E295" s="102"/>
      <c r="F295" s="98">
        <f>ROUND(SUM(D295,E296:E297),2)</f>
        <v>1727.67</v>
      </c>
      <c r="G295" s="96">
        <f>SUM(G284,G288,G292)</f>
        <v>28289</v>
      </c>
      <c r="H295" s="97">
        <f>SUM(H284,H288,H292)</f>
        <v>1571.6100000000001</v>
      </c>
      <c r="I295" s="102"/>
      <c r="J295" s="98">
        <f>ROUND(SUM(H295,I296:I297),2)</f>
        <v>1571.61</v>
      </c>
      <c r="K295" s="96">
        <f>SUM(K284,K288,K292)</f>
        <v>0</v>
      </c>
      <c r="L295" s="97">
        <f>SUM(L284,L288,L292)</f>
        <v>0</v>
      </c>
      <c r="M295" s="102"/>
      <c r="N295" s="98">
        <f>ROUND(SUM(L295,M296:M297),2)</f>
        <v>0</v>
      </c>
      <c r="O295" s="96">
        <f>SUM(O284,O288,O292)</f>
        <v>59387</v>
      </c>
      <c r="P295" s="97">
        <f>SUM(P284,P288,P292)</f>
        <v>1649.64</v>
      </c>
      <c r="Q295" s="97"/>
      <c r="R295" s="98">
        <f>ROUND(SUM(P295,Q296:Q297),2)</f>
        <v>1649.64</v>
      </c>
    </row>
    <row r="296" spans="1:18" s="4" customFormat="1" x14ac:dyDescent="0.5">
      <c r="A296" s="99"/>
      <c r="B296" s="95" t="s">
        <v>17</v>
      </c>
      <c r="C296" s="101">
        <f t="shared" ref="C296:C297" si="16">SUM(C285,C289,C293)</f>
        <v>0</v>
      </c>
      <c r="D296" s="97">
        <f t="shared" ref="D295:D297" si="17">SUM(D285,D293)</f>
        <v>0</v>
      </c>
      <c r="E296" s="97">
        <f>SUM(E285,E293)</f>
        <v>0</v>
      </c>
      <c r="F296" s="100">
        <v>0</v>
      </c>
      <c r="G296" s="101">
        <f t="shared" ref="G296:G297" si="18">SUM(G285,G289,G293)</f>
        <v>0</v>
      </c>
      <c r="H296" s="97">
        <f t="shared" ref="H295:H297" si="19">SUM(H285,H293)</f>
        <v>0</v>
      </c>
      <c r="I296" s="97">
        <f>SUM(I285,I293)</f>
        <v>0</v>
      </c>
      <c r="J296" s="100">
        <v>0</v>
      </c>
      <c r="K296" s="101">
        <f t="shared" ref="K296:K297" si="20">SUM(K285,K289,K293)</f>
        <v>0</v>
      </c>
      <c r="L296" s="97">
        <f t="shared" ref="L295:L297" si="21">SUM(L285,L293)</f>
        <v>0</v>
      </c>
      <c r="M296" s="97">
        <f>SUM(M285,M293)</f>
        <v>0</v>
      </c>
      <c r="N296" s="100">
        <v>0</v>
      </c>
      <c r="O296" s="101">
        <f t="shared" ref="O296:O297" si="22">SUM(O285,O289,O293)</f>
        <v>0</v>
      </c>
      <c r="P296" s="97">
        <f t="shared" ref="P295:P297" si="23">SUM(P285,P293)</f>
        <v>0</v>
      </c>
      <c r="Q296" s="97">
        <f>SUM(Q285,Q293)</f>
        <v>0</v>
      </c>
      <c r="R296" s="100">
        <v>0</v>
      </c>
    </row>
    <row r="297" spans="1:18" s="4" customFormat="1" ht="22.5" thickBot="1" x14ac:dyDescent="0.55000000000000004">
      <c r="A297" s="103"/>
      <c r="B297" s="104" t="s">
        <v>18</v>
      </c>
      <c r="C297" s="105">
        <f t="shared" si="16"/>
        <v>0</v>
      </c>
      <c r="D297" s="133">
        <f t="shared" si="17"/>
        <v>0</v>
      </c>
      <c r="E297" s="133">
        <f>SUM(E286,E294)</f>
        <v>0</v>
      </c>
      <c r="F297" s="107">
        <v>0</v>
      </c>
      <c r="G297" s="105">
        <f t="shared" si="18"/>
        <v>0</v>
      </c>
      <c r="H297" s="133">
        <f t="shared" si="19"/>
        <v>0</v>
      </c>
      <c r="I297" s="133">
        <f>SUM(I286,I294)</f>
        <v>0</v>
      </c>
      <c r="J297" s="107">
        <v>0</v>
      </c>
      <c r="K297" s="105">
        <f t="shared" si="20"/>
        <v>0</v>
      </c>
      <c r="L297" s="133">
        <f t="shared" si="21"/>
        <v>0</v>
      </c>
      <c r="M297" s="133">
        <f>SUM(M286,M294)</f>
        <v>0</v>
      </c>
      <c r="N297" s="107">
        <v>0</v>
      </c>
      <c r="O297" s="105">
        <f t="shared" si="22"/>
        <v>0</v>
      </c>
      <c r="P297" s="133">
        <f t="shared" si="23"/>
        <v>0</v>
      </c>
      <c r="Q297" s="133">
        <f>SUM(Q286,Q294)</f>
        <v>0</v>
      </c>
      <c r="R297" s="107">
        <v>0</v>
      </c>
    </row>
    <row r="298" spans="1:18" x14ac:dyDescent="0.5">
      <c r="A298" s="134" t="s">
        <v>105</v>
      </c>
      <c r="B298" s="135" t="s">
        <v>16</v>
      </c>
      <c r="C298" s="136">
        <f>SUM(C260,C277,C295)</f>
        <v>448881</v>
      </c>
      <c r="D298" s="137">
        <f>SUM(D260,D277,D295)</f>
        <v>24937.840000000004</v>
      </c>
      <c r="E298" s="138"/>
      <c r="F298" s="139">
        <f>ROUND(SUM(D298,E299:E301),2)</f>
        <v>26951.919999999998</v>
      </c>
      <c r="G298" s="136">
        <f>SUM(G260,G277,G295)</f>
        <v>388650</v>
      </c>
      <c r="H298" s="137">
        <f>SUM(H260,H277,H295)</f>
        <v>21591.66</v>
      </c>
      <c r="I298" s="138"/>
      <c r="J298" s="139">
        <f>ROUND(SUM(H298,I299:I301),2)</f>
        <v>22904.07</v>
      </c>
      <c r="K298" s="136">
        <f>SUM(K260,K277,K295)</f>
        <v>19017</v>
      </c>
      <c r="L298" s="137">
        <f>SUM(L260,L277,L295)</f>
        <v>1056.48</v>
      </c>
      <c r="M298" s="138"/>
      <c r="N298" s="139">
        <f>ROUND(SUM(L298,M299:M301),2)</f>
        <v>1151.57</v>
      </c>
      <c r="O298" s="140">
        <f>SUM(O260,O277,O295)</f>
        <v>856548</v>
      </c>
      <c r="P298" s="137">
        <f>SUM(P260,P277,P295)</f>
        <v>23792.989999999998</v>
      </c>
      <c r="Q298" s="138"/>
      <c r="R298" s="139">
        <f>ROUND(SUM(P298,Q299:Q301),2)</f>
        <v>25503.85</v>
      </c>
    </row>
    <row r="299" spans="1:18" x14ac:dyDescent="0.5">
      <c r="A299" s="141"/>
      <c r="B299" s="142" t="s">
        <v>75</v>
      </c>
      <c r="C299" s="143">
        <f>SUM(C261)</f>
        <v>0</v>
      </c>
      <c r="D299" s="144">
        <f>SUM(D261)</f>
        <v>0</v>
      </c>
      <c r="E299" s="144">
        <f>SUM(E261)</f>
        <v>0</v>
      </c>
      <c r="F299" s="145">
        <v>0</v>
      </c>
      <c r="G299" s="143">
        <f>SUM(G261)</f>
        <v>0</v>
      </c>
      <c r="H299" s="144">
        <f>SUM(H261)</f>
        <v>0</v>
      </c>
      <c r="I299" s="144">
        <f>SUM(I261)</f>
        <v>0</v>
      </c>
      <c r="J299" s="145">
        <v>0</v>
      </c>
      <c r="K299" s="143">
        <f>SUM(K261)</f>
        <v>0</v>
      </c>
      <c r="L299" s="144">
        <f>SUM(L261)</f>
        <v>0</v>
      </c>
      <c r="M299" s="144">
        <f>SUM(M261)</f>
        <v>0</v>
      </c>
      <c r="N299" s="145">
        <v>0</v>
      </c>
      <c r="O299" s="146">
        <f>SUM(O261)</f>
        <v>0</v>
      </c>
      <c r="P299" s="144">
        <f>SUM(P261)</f>
        <v>0</v>
      </c>
      <c r="Q299" s="144">
        <f>SUM(Q261)</f>
        <v>0</v>
      </c>
      <c r="R299" s="145">
        <v>0</v>
      </c>
    </row>
    <row r="300" spans="1:18" x14ac:dyDescent="0.5">
      <c r="A300" s="141"/>
      <c r="B300" s="142" t="s">
        <v>17</v>
      </c>
      <c r="C300" s="147">
        <f t="shared" ref="C300:E301" si="24">SUM(C262,C278,C296)</f>
        <v>6511</v>
      </c>
      <c r="D300" s="148">
        <f t="shared" si="24"/>
        <v>542.59</v>
      </c>
      <c r="E300" s="148">
        <f t="shared" si="24"/>
        <v>896.41700000000014</v>
      </c>
      <c r="F300" s="145">
        <v>0</v>
      </c>
      <c r="G300" s="147">
        <f t="shared" ref="G300:I301" si="25">SUM(G262,G278,G296)</f>
        <v>6114.6</v>
      </c>
      <c r="H300" s="148">
        <f t="shared" si="25"/>
        <v>509.54999999999995</v>
      </c>
      <c r="I300" s="148">
        <f t="shared" si="25"/>
        <v>831.74</v>
      </c>
      <c r="J300" s="145">
        <v>0</v>
      </c>
      <c r="K300" s="147">
        <f t="shared" ref="K300:M301" si="26">SUM(K262,K278,K296)</f>
        <v>489</v>
      </c>
      <c r="L300" s="148">
        <f t="shared" si="26"/>
        <v>40.75</v>
      </c>
      <c r="M300" s="148">
        <f t="shared" si="26"/>
        <v>68.490000000000009</v>
      </c>
      <c r="N300" s="145">
        <v>0</v>
      </c>
      <c r="O300" s="149">
        <f t="shared" ref="O300:Q301" si="27">SUM(O262,O278,O296)</f>
        <v>13114.6</v>
      </c>
      <c r="P300" s="148">
        <f t="shared" si="27"/>
        <v>546.46</v>
      </c>
      <c r="Q300" s="148">
        <f t="shared" si="27"/>
        <v>898.35099999999989</v>
      </c>
      <c r="R300" s="145">
        <v>0</v>
      </c>
    </row>
    <row r="301" spans="1:18" ht="22.5" thickBot="1" x14ac:dyDescent="0.55000000000000004">
      <c r="A301" s="150"/>
      <c r="B301" s="151" t="s">
        <v>18</v>
      </c>
      <c r="C301" s="152">
        <f t="shared" si="24"/>
        <v>8229</v>
      </c>
      <c r="D301" s="153">
        <f t="shared" si="24"/>
        <v>685.75000000000011</v>
      </c>
      <c r="E301" s="153">
        <f t="shared" si="24"/>
        <v>1117.6639999999998</v>
      </c>
      <c r="F301" s="154">
        <v>0</v>
      </c>
      <c r="G301" s="152">
        <f t="shared" si="25"/>
        <v>3519</v>
      </c>
      <c r="H301" s="153">
        <f t="shared" si="25"/>
        <v>293.24</v>
      </c>
      <c r="I301" s="153">
        <f t="shared" si="25"/>
        <v>480.66500000000002</v>
      </c>
      <c r="J301" s="154">
        <v>0</v>
      </c>
      <c r="K301" s="152">
        <f t="shared" si="26"/>
        <v>205</v>
      </c>
      <c r="L301" s="153">
        <f t="shared" si="26"/>
        <v>17.079999999999998</v>
      </c>
      <c r="M301" s="153">
        <f t="shared" si="26"/>
        <v>26.595000000000002</v>
      </c>
      <c r="N301" s="154">
        <v>0</v>
      </c>
      <c r="O301" s="155">
        <f t="shared" si="27"/>
        <v>11953</v>
      </c>
      <c r="P301" s="153">
        <f t="shared" si="27"/>
        <v>498.06000000000006</v>
      </c>
      <c r="Q301" s="153">
        <f t="shared" si="27"/>
        <v>812.50400000000002</v>
      </c>
      <c r="R301" s="154">
        <v>0</v>
      </c>
    </row>
  </sheetData>
  <mergeCells count="6">
    <mergeCell ref="O2:R2"/>
    <mergeCell ref="A2:A3"/>
    <mergeCell ref="B2:B3"/>
    <mergeCell ref="C2:F2"/>
    <mergeCell ref="G2:J2"/>
    <mergeCell ref="K2:N2"/>
  </mergeCells>
  <printOptions horizontalCentered="1"/>
  <pageMargins left="0.2" right="0.19685039370078741" top="0.31496062992125984" bottom="0.3149606299212598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X301"/>
  <sheetViews>
    <sheetView zoomScale="85" zoomScaleNormal="85" workbookViewId="0">
      <pane xSplit="2" ySplit="3" topLeftCell="C4" activePane="bottomRight" state="frozen"/>
      <selection activeCell="D13" sqref="D13"/>
      <selection pane="topRight" activeCell="D13" sqref="D13"/>
      <selection pane="bottomLeft" activeCell="D13" sqref="D13"/>
      <selection pane="bottomRight" activeCell="A8" sqref="A8"/>
    </sheetView>
  </sheetViews>
  <sheetFormatPr defaultRowHeight="21.75" x14ac:dyDescent="0.5"/>
  <cols>
    <col min="1" max="1" width="27.5" style="156" customWidth="1"/>
    <col min="2" max="2" width="9.375" style="5" customWidth="1"/>
    <col min="3" max="3" width="8.125" style="157" customWidth="1"/>
    <col min="4" max="4" width="9.5" style="158" bestFit="1" customWidth="1"/>
    <col min="5" max="5" width="8.75" style="158" customWidth="1"/>
    <col min="6" max="6" width="9.5" style="159" bestFit="1" customWidth="1"/>
    <col min="7" max="7" width="8.125" style="157" customWidth="1"/>
    <col min="8" max="8" width="9.5" style="158" bestFit="1" customWidth="1"/>
    <col min="9" max="9" width="8.75" style="158" customWidth="1"/>
    <col min="10" max="10" width="9.5" style="159" bestFit="1" customWidth="1"/>
    <col min="11" max="11" width="8.125" style="157" customWidth="1"/>
    <col min="12" max="12" width="9.5" style="158" bestFit="1" customWidth="1"/>
    <col min="13" max="13" width="8.75" style="158" customWidth="1"/>
    <col min="14" max="14" width="9.5" style="159" bestFit="1" customWidth="1"/>
    <col min="15" max="15" width="9.75" style="160" customWidth="1"/>
    <col min="16" max="16" width="9.5" style="158" bestFit="1" customWidth="1"/>
    <col min="17" max="17" width="8.375" style="158" bestFit="1" customWidth="1"/>
    <col min="18" max="18" width="9.5" style="161" bestFit="1" customWidth="1"/>
    <col min="19" max="16384" width="9" style="5"/>
  </cols>
  <sheetData>
    <row r="1" spans="1:18" s="4" customFormat="1" ht="24" x14ac:dyDescent="0.55000000000000004">
      <c r="A1" s="1" t="s">
        <v>106</v>
      </c>
      <c r="B1" s="1"/>
      <c r="C1" s="2"/>
      <c r="D1" s="3"/>
      <c r="E1" s="162"/>
      <c r="F1" s="3"/>
      <c r="G1" s="2"/>
      <c r="H1" s="3"/>
      <c r="I1" s="162"/>
      <c r="J1" s="3"/>
      <c r="K1" s="2"/>
      <c r="L1" s="3"/>
      <c r="M1" s="162"/>
      <c r="N1" s="3"/>
      <c r="O1" s="2"/>
      <c r="P1" s="3"/>
      <c r="Q1" s="3"/>
      <c r="R1" s="3"/>
    </row>
    <row r="2" spans="1:18" ht="21.75" customHeight="1" x14ac:dyDescent="0.5">
      <c r="A2" s="239" t="s">
        <v>1</v>
      </c>
      <c r="B2" s="240" t="s">
        <v>2</v>
      </c>
      <c r="C2" s="242" t="s">
        <v>3</v>
      </c>
      <c r="D2" s="243"/>
      <c r="E2" s="243"/>
      <c r="F2" s="244"/>
      <c r="G2" s="242" t="s">
        <v>4</v>
      </c>
      <c r="H2" s="245"/>
      <c r="I2" s="245"/>
      <c r="J2" s="246"/>
      <c r="K2" s="242" t="s">
        <v>5</v>
      </c>
      <c r="L2" s="245"/>
      <c r="M2" s="245"/>
      <c r="N2" s="246"/>
      <c r="O2" s="247" t="s">
        <v>6</v>
      </c>
      <c r="P2" s="248"/>
      <c r="Q2" s="248"/>
      <c r="R2" s="249"/>
    </row>
    <row r="3" spans="1:18" ht="66.75" customHeight="1" x14ac:dyDescent="0.5">
      <c r="A3" s="239"/>
      <c r="B3" s="241"/>
      <c r="C3" s="163" t="s">
        <v>7</v>
      </c>
      <c r="D3" s="164" t="s">
        <v>8</v>
      </c>
      <c r="E3" s="165" t="s">
        <v>9</v>
      </c>
      <c r="F3" s="166" t="s">
        <v>10</v>
      </c>
      <c r="G3" s="167" t="s">
        <v>7</v>
      </c>
      <c r="H3" s="164" t="s">
        <v>8</v>
      </c>
      <c r="I3" s="165" t="s">
        <v>9</v>
      </c>
      <c r="J3" s="166" t="s">
        <v>10</v>
      </c>
      <c r="K3" s="167" t="s">
        <v>7</v>
      </c>
      <c r="L3" s="164" t="s">
        <v>8</v>
      </c>
      <c r="M3" s="165" t="s">
        <v>9</v>
      </c>
      <c r="N3" s="166" t="s">
        <v>10</v>
      </c>
      <c r="O3" s="167" t="s">
        <v>11</v>
      </c>
      <c r="P3" s="164" t="s">
        <v>12</v>
      </c>
      <c r="Q3" s="165" t="s">
        <v>13</v>
      </c>
      <c r="R3" s="166" t="s">
        <v>10</v>
      </c>
    </row>
    <row r="4" spans="1:18" x14ac:dyDescent="0.5">
      <c r="A4" s="168" t="s">
        <v>14</v>
      </c>
      <c r="B4" s="169"/>
      <c r="C4" s="170"/>
      <c r="D4" s="171"/>
      <c r="E4" s="171"/>
      <c r="F4" s="172"/>
      <c r="G4" s="173"/>
      <c r="H4" s="171"/>
      <c r="I4" s="171"/>
      <c r="J4" s="172"/>
      <c r="K4" s="173"/>
      <c r="L4" s="171"/>
      <c r="M4" s="171"/>
      <c r="N4" s="172"/>
      <c r="O4" s="174"/>
      <c r="P4" s="175"/>
      <c r="Q4" s="175"/>
      <c r="R4" s="176"/>
    </row>
    <row r="5" spans="1:18" x14ac:dyDescent="0.5">
      <c r="A5" s="19" t="s">
        <v>15</v>
      </c>
      <c r="B5" s="20" t="s">
        <v>16</v>
      </c>
      <c r="C5" s="21">
        <f>24682+5115</f>
        <v>29797</v>
      </c>
      <c r="D5" s="22">
        <f>ROUND(C5/18,2)</f>
        <v>1655.39</v>
      </c>
      <c r="E5" s="22"/>
      <c r="F5" s="23">
        <f>SUM(D5,E6:E7)</f>
        <v>1860.4460000000001</v>
      </c>
      <c r="G5" s="177">
        <f>23073</f>
        <v>23073</v>
      </c>
      <c r="H5" s="22">
        <f>ROUND(G5/18,2)</f>
        <v>1281.83</v>
      </c>
      <c r="I5" s="22"/>
      <c r="J5" s="23">
        <f>SUM(H5,I6:I7)</f>
        <v>1487.48</v>
      </c>
      <c r="K5" s="177">
        <v>11148</v>
      </c>
      <c r="L5" s="22">
        <f>ROUND(K5/18,2)</f>
        <v>619.33000000000004</v>
      </c>
      <c r="M5" s="22"/>
      <c r="N5" s="23">
        <f>SUM(L5,M6:M7)</f>
        <v>626.67400000000009</v>
      </c>
      <c r="O5" s="24">
        <f>SUM(K5,C5,G5)</f>
        <v>64018</v>
      </c>
      <c r="P5" s="25">
        <f>ROUND(O5/36,2)</f>
        <v>1778.28</v>
      </c>
      <c r="Q5" s="26"/>
      <c r="R5" s="27">
        <f>SUM(P5,Q6:Q7)</f>
        <v>1987.3139999999999</v>
      </c>
    </row>
    <row r="6" spans="1:18" x14ac:dyDescent="0.5">
      <c r="A6" s="178"/>
      <c r="B6" s="20" t="s">
        <v>17</v>
      </c>
      <c r="C6" s="21">
        <f>396+915+50</f>
        <v>1361</v>
      </c>
      <c r="D6" s="22">
        <f>ROUND(C6/12,2)</f>
        <v>113.42</v>
      </c>
      <c r="E6" s="22">
        <f>D6*1.8</f>
        <v>204.15600000000001</v>
      </c>
      <c r="F6" s="23"/>
      <c r="G6" s="177">
        <f>924+444</f>
        <v>1368</v>
      </c>
      <c r="H6" s="22">
        <f>ROUND(G6/12,2)</f>
        <v>114</v>
      </c>
      <c r="I6" s="22">
        <f>H6*1.8</f>
        <v>205.20000000000002</v>
      </c>
      <c r="J6" s="23"/>
      <c r="K6" s="177">
        <v>49</v>
      </c>
      <c r="L6" s="22">
        <f>ROUND(K6/12,2)</f>
        <v>4.08</v>
      </c>
      <c r="M6" s="22">
        <f>L6*1.8</f>
        <v>7.3440000000000003</v>
      </c>
      <c r="N6" s="23"/>
      <c r="O6" s="24">
        <f>SUM(K6,C6,G6)</f>
        <v>2778</v>
      </c>
      <c r="P6" s="25">
        <f>ROUND(O6/24,2)</f>
        <v>115.75</v>
      </c>
      <c r="Q6" s="26">
        <f>P6*1.8</f>
        <v>208.35</v>
      </c>
      <c r="R6" s="27">
        <v>0</v>
      </c>
    </row>
    <row r="7" spans="1:18" ht="22.5" thickBot="1" x14ac:dyDescent="0.55000000000000004">
      <c r="A7" s="28"/>
      <c r="B7" s="29" t="s">
        <v>18</v>
      </c>
      <c r="C7" s="30">
        <v>6</v>
      </c>
      <c r="D7" s="31">
        <f>ROUND(C7/12,2)</f>
        <v>0.5</v>
      </c>
      <c r="E7" s="31">
        <f>D7*1.8</f>
        <v>0.9</v>
      </c>
      <c r="F7" s="32"/>
      <c r="G7" s="179">
        <v>3</v>
      </c>
      <c r="H7" s="31">
        <f>ROUND(G7/12,2)</f>
        <v>0.25</v>
      </c>
      <c r="I7" s="31">
        <f>H7*1.8</f>
        <v>0.45</v>
      </c>
      <c r="J7" s="32"/>
      <c r="K7" s="179"/>
      <c r="L7" s="31">
        <f>ROUND(K7/12,2)</f>
        <v>0</v>
      </c>
      <c r="M7" s="31">
        <f>L7*1.8</f>
        <v>0</v>
      </c>
      <c r="N7" s="32"/>
      <c r="O7" s="33">
        <f>SUM(K7,C7,G7)</f>
        <v>9</v>
      </c>
      <c r="P7" s="34">
        <f>ROUND(O7/24,2)</f>
        <v>0.38</v>
      </c>
      <c r="Q7" s="35">
        <f>P7*1.8</f>
        <v>0.68400000000000005</v>
      </c>
      <c r="R7" s="36">
        <v>0</v>
      </c>
    </row>
    <row r="8" spans="1:18" x14ac:dyDescent="0.5">
      <c r="A8" s="37" t="s">
        <v>19</v>
      </c>
      <c r="B8" s="38"/>
      <c r="C8" s="39"/>
      <c r="D8" s="40"/>
      <c r="E8" s="40"/>
      <c r="F8" s="41"/>
      <c r="G8" s="180"/>
      <c r="H8" s="40"/>
      <c r="I8" s="40"/>
      <c r="J8" s="41"/>
      <c r="K8" s="180"/>
      <c r="L8" s="40"/>
      <c r="M8" s="40"/>
      <c r="N8" s="41"/>
      <c r="O8" s="42"/>
      <c r="P8" s="43"/>
      <c r="Q8" s="44"/>
      <c r="R8" s="45"/>
    </row>
    <row r="9" spans="1:18" x14ac:dyDescent="0.5">
      <c r="A9" s="19" t="s">
        <v>15</v>
      </c>
      <c r="B9" s="20" t="s">
        <v>16</v>
      </c>
      <c r="C9" s="21"/>
      <c r="D9" s="22">
        <f>ROUND(C9/18,2)</f>
        <v>0</v>
      </c>
      <c r="E9" s="22"/>
      <c r="F9" s="23">
        <f>SUM(D9,E10:E11)</f>
        <v>0</v>
      </c>
      <c r="G9" s="177"/>
      <c r="H9" s="22">
        <f>ROUND(G9/18,2)</f>
        <v>0</v>
      </c>
      <c r="I9" s="22"/>
      <c r="J9" s="23">
        <f>SUM(H9,I10:I11)</f>
        <v>0</v>
      </c>
      <c r="K9" s="177"/>
      <c r="L9" s="22">
        <f>ROUND(K9/18,2)</f>
        <v>0</v>
      </c>
      <c r="M9" s="22"/>
      <c r="N9" s="23">
        <f>SUM(L9,M10:M11)</f>
        <v>0</v>
      </c>
      <c r="O9" s="24">
        <f>SUM(K9,C9,G9)</f>
        <v>0</v>
      </c>
      <c r="P9" s="25">
        <f>ROUND(O9/36,2)</f>
        <v>0</v>
      </c>
      <c r="Q9" s="26"/>
      <c r="R9" s="27">
        <f>SUM(P9,Q10:Q11)</f>
        <v>0</v>
      </c>
    </row>
    <row r="10" spans="1:18" x14ac:dyDescent="0.5">
      <c r="A10" s="19"/>
      <c r="B10" s="20" t="s">
        <v>17</v>
      </c>
      <c r="C10" s="21"/>
      <c r="D10" s="22">
        <f>ROUND(C10/12,2)</f>
        <v>0</v>
      </c>
      <c r="E10" s="22">
        <f>D10*1</f>
        <v>0</v>
      </c>
      <c r="F10" s="23"/>
      <c r="G10" s="177"/>
      <c r="H10" s="22">
        <f>ROUND(G10/12,2)</f>
        <v>0</v>
      </c>
      <c r="I10" s="22">
        <f>H10*1</f>
        <v>0</v>
      </c>
      <c r="J10" s="23"/>
      <c r="K10" s="177"/>
      <c r="L10" s="22">
        <f>ROUND(K10/12,2)</f>
        <v>0</v>
      </c>
      <c r="M10" s="22">
        <f>L10*1</f>
        <v>0</v>
      </c>
      <c r="N10" s="23"/>
      <c r="O10" s="24">
        <f>SUM(K10,C10,G10)</f>
        <v>0</v>
      </c>
      <c r="P10" s="25">
        <f>ROUND(O10/24,2)</f>
        <v>0</v>
      </c>
      <c r="Q10" s="26">
        <f>P10*1</f>
        <v>0</v>
      </c>
      <c r="R10" s="27">
        <v>0</v>
      </c>
    </row>
    <row r="11" spans="1:18" ht="22.5" thickBot="1" x14ac:dyDescent="0.55000000000000004">
      <c r="A11" s="28"/>
      <c r="B11" s="29" t="s">
        <v>18</v>
      </c>
      <c r="C11" s="30"/>
      <c r="D11" s="31">
        <f>ROUND(C11/12,2)</f>
        <v>0</v>
      </c>
      <c r="E11" s="31">
        <f>D11*1</f>
        <v>0</v>
      </c>
      <c r="F11" s="32"/>
      <c r="G11" s="179"/>
      <c r="H11" s="31">
        <f>ROUND(G11/12,2)</f>
        <v>0</v>
      </c>
      <c r="I11" s="31">
        <f>H11*1</f>
        <v>0</v>
      </c>
      <c r="J11" s="32"/>
      <c r="K11" s="179"/>
      <c r="L11" s="31">
        <f>ROUND(K11/12,2)</f>
        <v>0</v>
      </c>
      <c r="M11" s="31">
        <f>L11*1</f>
        <v>0</v>
      </c>
      <c r="N11" s="32"/>
      <c r="O11" s="33">
        <f>SUM(K11,C11,G11)</f>
        <v>0</v>
      </c>
      <c r="P11" s="34">
        <f>ROUND(O11/24,2)</f>
        <v>0</v>
      </c>
      <c r="Q11" s="35">
        <f>P11*1</f>
        <v>0</v>
      </c>
      <c r="R11" s="36">
        <v>0</v>
      </c>
    </row>
    <row r="12" spans="1:18" x14ac:dyDescent="0.5">
      <c r="A12" s="37" t="s">
        <v>20</v>
      </c>
      <c r="B12" s="38"/>
      <c r="C12" s="39"/>
      <c r="D12" s="40"/>
      <c r="E12" s="40"/>
      <c r="F12" s="41"/>
      <c r="G12" s="180"/>
      <c r="H12" s="40"/>
      <c r="I12" s="40"/>
      <c r="J12" s="41"/>
      <c r="K12" s="180"/>
      <c r="L12" s="40"/>
      <c r="M12" s="40"/>
      <c r="N12" s="41"/>
      <c r="O12" s="42"/>
      <c r="P12" s="43"/>
      <c r="Q12" s="44"/>
      <c r="R12" s="45"/>
    </row>
    <row r="13" spans="1:18" x14ac:dyDescent="0.5">
      <c r="A13" s="19" t="s">
        <v>15</v>
      </c>
      <c r="B13" s="20" t="s">
        <v>16</v>
      </c>
      <c r="C13" s="21">
        <v>600</v>
      </c>
      <c r="D13" s="22">
        <f>ROUND(C13/18,2)</f>
        <v>33.33</v>
      </c>
      <c r="E13" s="22"/>
      <c r="F13" s="23">
        <f>SUM(D13,E14:E15)</f>
        <v>33.33</v>
      </c>
      <c r="G13" s="177">
        <v>140</v>
      </c>
      <c r="H13" s="22">
        <f>ROUND(G13/18,2)</f>
        <v>7.78</v>
      </c>
      <c r="I13" s="22"/>
      <c r="J13" s="23">
        <f>SUM(H13,I14:I15)</f>
        <v>7.78</v>
      </c>
      <c r="K13" s="177"/>
      <c r="L13" s="22">
        <f>ROUND(K13/18,2)</f>
        <v>0</v>
      </c>
      <c r="M13" s="22"/>
      <c r="N13" s="23">
        <f>SUM(L13,M14:M15)</f>
        <v>0</v>
      </c>
      <c r="O13" s="24">
        <f>SUM(K13,C13,G13)</f>
        <v>740</v>
      </c>
      <c r="P13" s="25">
        <f>ROUND(O13/36,2)</f>
        <v>20.56</v>
      </c>
      <c r="Q13" s="26"/>
      <c r="R13" s="27">
        <f>SUM(P13,Q14:Q15)</f>
        <v>20.56</v>
      </c>
    </row>
    <row r="14" spans="1:18" x14ac:dyDescent="0.5">
      <c r="A14" s="19"/>
      <c r="B14" s="20" t="s">
        <v>17</v>
      </c>
      <c r="C14" s="21"/>
      <c r="D14" s="22">
        <f>ROUND(C14/12,2)</f>
        <v>0</v>
      </c>
      <c r="E14" s="22">
        <f>D14*1</f>
        <v>0</v>
      </c>
      <c r="F14" s="23"/>
      <c r="G14" s="177"/>
      <c r="H14" s="22">
        <f>ROUND(G14/12,2)</f>
        <v>0</v>
      </c>
      <c r="I14" s="22">
        <f>H14*1</f>
        <v>0</v>
      </c>
      <c r="J14" s="23"/>
      <c r="K14" s="177"/>
      <c r="L14" s="22">
        <f>ROUND(K14/12,2)</f>
        <v>0</v>
      </c>
      <c r="M14" s="22">
        <f>L14*1</f>
        <v>0</v>
      </c>
      <c r="N14" s="23"/>
      <c r="O14" s="24">
        <f>SUM(K14,C14,G14)</f>
        <v>0</v>
      </c>
      <c r="P14" s="25">
        <f>ROUND(O14/24,2)</f>
        <v>0</v>
      </c>
      <c r="Q14" s="26">
        <f>P14*1</f>
        <v>0</v>
      </c>
      <c r="R14" s="27">
        <v>0</v>
      </c>
    </row>
    <row r="15" spans="1:18" ht="22.5" thickBot="1" x14ac:dyDescent="0.55000000000000004">
      <c r="A15" s="28"/>
      <c r="B15" s="29" t="s">
        <v>18</v>
      </c>
      <c r="C15" s="30"/>
      <c r="D15" s="31">
        <f>ROUND(C15/12,2)</f>
        <v>0</v>
      </c>
      <c r="E15" s="31">
        <f>D15*1</f>
        <v>0</v>
      </c>
      <c r="F15" s="32"/>
      <c r="G15" s="179"/>
      <c r="H15" s="31">
        <f>ROUND(G15/12,2)</f>
        <v>0</v>
      </c>
      <c r="I15" s="31">
        <f>H15*1</f>
        <v>0</v>
      </c>
      <c r="J15" s="32"/>
      <c r="K15" s="179"/>
      <c r="L15" s="31">
        <f>ROUND(K15/12,2)</f>
        <v>0</v>
      </c>
      <c r="M15" s="31">
        <f>L15*1</f>
        <v>0</v>
      </c>
      <c r="N15" s="32"/>
      <c r="O15" s="33">
        <f>SUM(K15,C15,G15)</f>
        <v>0</v>
      </c>
      <c r="P15" s="34">
        <f>ROUND(O15/24,2)</f>
        <v>0</v>
      </c>
      <c r="Q15" s="35">
        <f>P15*1</f>
        <v>0</v>
      </c>
      <c r="R15" s="36">
        <v>0</v>
      </c>
    </row>
    <row r="16" spans="1:18" x14ac:dyDescent="0.5">
      <c r="A16" s="37" t="s">
        <v>21</v>
      </c>
      <c r="B16" s="38"/>
      <c r="C16" s="39"/>
      <c r="D16" s="40"/>
      <c r="E16" s="40"/>
      <c r="F16" s="41"/>
      <c r="G16" s="180"/>
      <c r="H16" s="40"/>
      <c r="I16" s="40"/>
      <c r="J16" s="41"/>
      <c r="K16" s="180"/>
      <c r="L16" s="40"/>
      <c r="M16" s="40"/>
      <c r="N16" s="41"/>
      <c r="O16" s="46"/>
      <c r="P16" s="47"/>
      <c r="Q16" s="44"/>
      <c r="R16" s="45"/>
    </row>
    <row r="17" spans="1:18" x14ac:dyDescent="0.5">
      <c r="A17" s="19" t="s">
        <v>15</v>
      </c>
      <c r="B17" s="20" t="s">
        <v>16</v>
      </c>
      <c r="C17" s="21"/>
      <c r="D17" s="22">
        <f>ROUND(C17/18,2)</f>
        <v>0</v>
      </c>
      <c r="E17" s="22"/>
      <c r="F17" s="23">
        <f>SUM(D17,E18:E19)</f>
        <v>59.42</v>
      </c>
      <c r="G17" s="177"/>
      <c r="H17" s="22">
        <f>ROUND(G17/18,2)</f>
        <v>0</v>
      </c>
      <c r="I17" s="22"/>
      <c r="J17" s="23">
        <f>SUM(H17,I18:I19)</f>
        <v>48.08</v>
      </c>
      <c r="K17" s="177"/>
      <c r="L17" s="22">
        <f>ROUND(K17/18,2)</f>
        <v>0</v>
      </c>
      <c r="M17" s="22"/>
      <c r="N17" s="23">
        <f>SUM(L17,M18:M19)</f>
        <v>1.5</v>
      </c>
      <c r="O17" s="24">
        <f>SUM(K17,C17,G17)</f>
        <v>0</v>
      </c>
      <c r="P17" s="25">
        <f>ROUND(O17/36,2)</f>
        <v>0</v>
      </c>
      <c r="Q17" s="26"/>
      <c r="R17" s="27">
        <f>SUM(P17,Q18:Q19)</f>
        <v>54.5</v>
      </c>
    </row>
    <row r="18" spans="1:18" x14ac:dyDescent="0.5">
      <c r="A18" s="178"/>
      <c r="B18" s="20" t="s">
        <v>17</v>
      </c>
      <c r="C18" s="21">
        <v>713</v>
      </c>
      <c r="D18" s="22">
        <f>ROUND(C18/12,2)</f>
        <v>59.42</v>
      </c>
      <c r="E18" s="22">
        <f>D18*1</f>
        <v>59.42</v>
      </c>
      <c r="F18" s="23"/>
      <c r="G18" s="177">
        <v>577</v>
      </c>
      <c r="H18" s="22">
        <f>ROUND(G18/12,2)</f>
        <v>48.08</v>
      </c>
      <c r="I18" s="22">
        <f>H18*1</f>
        <v>48.08</v>
      </c>
      <c r="J18" s="23"/>
      <c r="K18" s="177">
        <v>18</v>
      </c>
      <c r="L18" s="22">
        <f>ROUND(K18/12,2)</f>
        <v>1.5</v>
      </c>
      <c r="M18" s="22">
        <f>L18*1</f>
        <v>1.5</v>
      </c>
      <c r="N18" s="23"/>
      <c r="O18" s="24">
        <f>SUM(K18,C18,G18)</f>
        <v>1308</v>
      </c>
      <c r="P18" s="25">
        <f>ROUND(O18/24,2)</f>
        <v>54.5</v>
      </c>
      <c r="Q18" s="26">
        <f>P18*1</f>
        <v>54.5</v>
      </c>
      <c r="R18" s="27">
        <v>0</v>
      </c>
    </row>
    <row r="19" spans="1:18" ht="22.5" thickBot="1" x14ac:dyDescent="0.55000000000000004">
      <c r="A19" s="28"/>
      <c r="B19" s="29" t="s">
        <v>18</v>
      </c>
      <c r="C19" s="30"/>
      <c r="D19" s="31">
        <f>ROUND(C19/12,2)</f>
        <v>0</v>
      </c>
      <c r="E19" s="31">
        <f>D19*1</f>
        <v>0</v>
      </c>
      <c r="F19" s="32"/>
      <c r="G19" s="179"/>
      <c r="H19" s="31">
        <f>ROUND(G19/12,2)</f>
        <v>0</v>
      </c>
      <c r="I19" s="31">
        <f>H19*1</f>
        <v>0</v>
      </c>
      <c r="J19" s="32"/>
      <c r="K19" s="179"/>
      <c r="L19" s="31">
        <f>ROUND(K19/12,2)</f>
        <v>0</v>
      </c>
      <c r="M19" s="31">
        <f>L19*1</f>
        <v>0</v>
      </c>
      <c r="N19" s="32"/>
      <c r="O19" s="33">
        <f>SUM(K19,C19,G19)</f>
        <v>0</v>
      </c>
      <c r="P19" s="34">
        <f>ROUND(O19/24,2)</f>
        <v>0</v>
      </c>
      <c r="Q19" s="35">
        <f>P19*1</f>
        <v>0</v>
      </c>
      <c r="R19" s="36">
        <v>0</v>
      </c>
    </row>
    <row r="20" spans="1:18" x14ac:dyDescent="0.5">
      <c r="A20" s="37" t="s">
        <v>22</v>
      </c>
      <c r="B20" s="48"/>
      <c r="C20" s="39"/>
      <c r="D20" s="40"/>
      <c r="E20" s="40"/>
      <c r="F20" s="41"/>
      <c r="G20" s="180"/>
      <c r="H20" s="40"/>
      <c r="I20" s="40"/>
      <c r="J20" s="41"/>
      <c r="K20" s="180"/>
      <c r="L20" s="40"/>
      <c r="M20" s="40"/>
      <c r="N20" s="41"/>
      <c r="O20" s="42"/>
      <c r="P20" s="47"/>
      <c r="Q20" s="44"/>
      <c r="R20" s="45"/>
    </row>
    <row r="21" spans="1:18" x14ac:dyDescent="0.5">
      <c r="A21" s="19" t="s">
        <v>15</v>
      </c>
      <c r="B21" s="50" t="s">
        <v>16</v>
      </c>
      <c r="C21" s="39"/>
      <c r="D21" s="40">
        <f>ROUND(C21/18,2)</f>
        <v>0</v>
      </c>
      <c r="E21" s="40"/>
      <c r="F21" s="41">
        <f>SUM(D21,E22:E23)</f>
        <v>0</v>
      </c>
      <c r="G21" s="180"/>
      <c r="H21" s="40">
        <f>ROUND(G21/18,2)</f>
        <v>0</v>
      </c>
      <c r="I21" s="40"/>
      <c r="J21" s="41">
        <f>SUM(H21,I22:I23)</f>
        <v>0</v>
      </c>
      <c r="K21" s="180"/>
      <c r="L21" s="40">
        <f>ROUND(K21/18,2)</f>
        <v>0</v>
      </c>
      <c r="M21" s="40"/>
      <c r="N21" s="41">
        <f>SUM(L21,M22:M23)</f>
        <v>0</v>
      </c>
      <c r="O21" s="42">
        <f t="shared" ref="O21:O50" si="0">SUM(K21,C21,G21)</f>
        <v>0</v>
      </c>
      <c r="P21" s="47">
        <f>ROUND(O21/36,2)</f>
        <v>0</v>
      </c>
      <c r="Q21" s="44"/>
      <c r="R21" s="45">
        <f>SUM(P21,Q22:Q23)</f>
        <v>0</v>
      </c>
    </row>
    <row r="22" spans="1:18" x14ac:dyDescent="0.5">
      <c r="A22" s="37"/>
      <c r="B22" s="50" t="s">
        <v>17</v>
      </c>
      <c r="C22" s="39"/>
      <c r="D22" s="40">
        <f>ROUND(C22/12,2)</f>
        <v>0</v>
      </c>
      <c r="E22" s="40">
        <f>D22*1</f>
        <v>0</v>
      </c>
      <c r="F22" s="41"/>
      <c r="G22" s="180"/>
      <c r="H22" s="40">
        <f>ROUND(G22/12,2)</f>
        <v>0</v>
      </c>
      <c r="I22" s="40">
        <f>H22*1</f>
        <v>0</v>
      </c>
      <c r="J22" s="41"/>
      <c r="K22" s="180"/>
      <c r="L22" s="40">
        <f>ROUND(K22/12,2)</f>
        <v>0</v>
      </c>
      <c r="M22" s="40">
        <f>L22*1</f>
        <v>0</v>
      </c>
      <c r="N22" s="41"/>
      <c r="O22" s="42">
        <f t="shared" si="0"/>
        <v>0</v>
      </c>
      <c r="P22" s="47">
        <f>ROUND(O22/24,2)</f>
        <v>0</v>
      </c>
      <c r="Q22" s="44">
        <f>P22*1</f>
        <v>0</v>
      </c>
      <c r="R22" s="45">
        <v>0</v>
      </c>
    </row>
    <row r="23" spans="1:18" x14ac:dyDescent="0.5">
      <c r="A23" s="37"/>
      <c r="B23" s="50" t="s">
        <v>18</v>
      </c>
      <c r="C23" s="39"/>
      <c r="D23" s="40">
        <f>ROUND(C23/12,2)</f>
        <v>0</v>
      </c>
      <c r="E23" s="40">
        <f>D23*1</f>
        <v>0</v>
      </c>
      <c r="F23" s="41"/>
      <c r="G23" s="180"/>
      <c r="H23" s="40">
        <f>ROUND(G23/12,2)</f>
        <v>0</v>
      </c>
      <c r="I23" s="40">
        <f>H23*1</f>
        <v>0</v>
      </c>
      <c r="J23" s="41"/>
      <c r="K23" s="180"/>
      <c r="L23" s="40">
        <f>ROUND(K23/12,2)</f>
        <v>0</v>
      </c>
      <c r="M23" s="40">
        <f>L23*1</f>
        <v>0</v>
      </c>
      <c r="N23" s="41"/>
      <c r="O23" s="42">
        <f t="shared" si="0"/>
        <v>0</v>
      </c>
      <c r="P23" s="47">
        <f>ROUND(O23/24,2)</f>
        <v>0</v>
      </c>
      <c r="Q23" s="44">
        <f>P23*1</f>
        <v>0</v>
      </c>
      <c r="R23" s="45">
        <v>0</v>
      </c>
    </row>
    <row r="24" spans="1:18" x14ac:dyDescent="0.5">
      <c r="A24" s="19" t="s">
        <v>23</v>
      </c>
      <c r="B24" s="20" t="s">
        <v>16</v>
      </c>
      <c r="C24" s="21"/>
      <c r="D24" s="22">
        <f>ROUND(C24/18,2)</f>
        <v>0</v>
      </c>
      <c r="E24" s="22"/>
      <c r="F24" s="23">
        <f>SUM(D24,E25:E26)</f>
        <v>0</v>
      </c>
      <c r="G24" s="177"/>
      <c r="H24" s="22">
        <f>ROUND(G24/18,2)</f>
        <v>0</v>
      </c>
      <c r="I24" s="22"/>
      <c r="J24" s="23">
        <f>SUM(H24,I25:I26)</f>
        <v>0</v>
      </c>
      <c r="K24" s="177"/>
      <c r="L24" s="22">
        <f>ROUND(K24/18,2)</f>
        <v>0</v>
      </c>
      <c r="M24" s="22"/>
      <c r="N24" s="23">
        <f>SUM(L24,M25:M26)</f>
        <v>0</v>
      </c>
      <c r="O24" s="24">
        <f t="shared" si="0"/>
        <v>0</v>
      </c>
      <c r="P24" s="25">
        <f>ROUND(O24/36,2)</f>
        <v>0</v>
      </c>
      <c r="Q24" s="26"/>
      <c r="R24" s="27">
        <f>SUM(P24,Q25:Q26)</f>
        <v>0</v>
      </c>
    </row>
    <row r="25" spans="1:18" x14ac:dyDescent="0.5">
      <c r="A25" s="51"/>
      <c r="B25" s="20" t="s">
        <v>17</v>
      </c>
      <c r="C25" s="21"/>
      <c r="D25" s="22">
        <f>ROUND(C25/12,2)</f>
        <v>0</v>
      </c>
      <c r="E25" s="40">
        <f>D25*1</f>
        <v>0</v>
      </c>
      <c r="F25" s="23"/>
      <c r="G25" s="177"/>
      <c r="H25" s="22">
        <f>ROUND(G25/12,2)</f>
        <v>0</v>
      </c>
      <c r="I25" s="40">
        <f>H25*1</f>
        <v>0</v>
      </c>
      <c r="J25" s="23"/>
      <c r="K25" s="177"/>
      <c r="L25" s="22">
        <f>ROUND(K25/12,2)</f>
        <v>0</v>
      </c>
      <c r="M25" s="40">
        <f>L25*1</f>
        <v>0</v>
      </c>
      <c r="N25" s="23"/>
      <c r="O25" s="24">
        <f t="shared" si="0"/>
        <v>0</v>
      </c>
      <c r="P25" s="26">
        <f>ROUND(O25/24,2)</f>
        <v>0</v>
      </c>
      <c r="Q25" s="26">
        <f>P25*1</f>
        <v>0</v>
      </c>
      <c r="R25" s="27">
        <v>0</v>
      </c>
    </row>
    <row r="26" spans="1:18" x14ac:dyDescent="0.5">
      <c r="A26" s="51"/>
      <c r="B26" s="20" t="s">
        <v>18</v>
      </c>
      <c r="C26" s="21"/>
      <c r="D26" s="22">
        <f>ROUND(C26/12,2)</f>
        <v>0</v>
      </c>
      <c r="E26" s="40">
        <f>D26*1</f>
        <v>0</v>
      </c>
      <c r="F26" s="23"/>
      <c r="G26" s="177"/>
      <c r="H26" s="22">
        <f>ROUND(G26/12,2)</f>
        <v>0</v>
      </c>
      <c r="I26" s="40">
        <f>H26*1</f>
        <v>0</v>
      </c>
      <c r="J26" s="23"/>
      <c r="K26" s="177"/>
      <c r="L26" s="22">
        <f>ROUND(K26/12,2)</f>
        <v>0</v>
      </c>
      <c r="M26" s="40">
        <f>L26*1</f>
        <v>0</v>
      </c>
      <c r="N26" s="23"/>
      <c r="O26" s="52">
        <f t="shared" si="0"/>
        <v>0</v>
      </c>
      <c r="P26" s="26">
        <f>ROUND(O26/24,2)</f>
        <v>0</v>
      </c>
      <c r="Q26" s="26">
        <f>P26*1</f>
        <v>0</v>
      </c>
      <c r="R26" s="27">
        <v>0</v>
      </c>
    </row>
    <row r="27" spans="1:18" x14ac:dyDescent="0.5">
      <c r="A27" s="19" t="s">
        <v>24</v>
      </c>
      <c r="B27" s="20" t="s">
        <v>16</v>
      </c>
      <c r="C27" s="21"/>
      <c r="D27" s="22">
        <f>ROUND(C27/18,2)</f>
        <v>0</v>
      </c>
      <c r="E27" s="22"/>
      <c r="F27" s="23">
        <f>SUM(D27,E28:E29)</f>
        <v>0</v>
      </c>
      <c r="G27" s="177"/>
      <c r="H27" s="22">
        <f>ROUND(G27/18,2)</f>
        <v>0</v>
      </c>
      <c r="I27" s="22"/>
      <c r="J27" s="23">
        <f>SUM(H27,I28:I29)</f>
        <v>0</v>
      </c>
      <c r="K27" s="177"/>
      <c r="L27" s="22">
        <f>ROUND(K27/18,2)</f>
        <v>0</v>
      </c>
      <c r="M27" s="22"/>
      <c r="N27" s="23">
        <f>SUM(L27,M28:M29)</f>
        <v>0</v>
      </c>
      <c r="O27" s="24">
        <f t="shared" si="0"/>
        <v>0</v>
      </c>
      <c r="P27" s="25">
        <f>ROUND(O27/36,2)</f>
        <v>0</v>
      </c>
      <c r="Q27" s="26"/>
      <c r="R27" s="27">
        <f>SUM(P27,Q28:Q29)</f>
        <v>0</v>
      </c>
    </row>
    <row r="28" spans="1:18" x14ac:dyDescent="0.5">
      <c r="A28" s="51"/>
      <c r="B28" s="20" t="s">
        <v>17</v>
      </c>
      <c r="C28" s="21"/>
      <c r="D28" s="22">
        <f>ROUND(C28/12,2)</f>
        <v>0</v>
      </c>
      <c r="E28" s="40">
        <f>D28*1</f>
        <v>0</v>
      </c>
      <c r="F28" s="23"/>
      <c r="G28" s="177"/>
      <c r="H28" s="22">
        <f>ROUND(G28/12,2)</f>
        <v>0</v>
      </c>
      <c r="I28" s="40">
        <f>H28*1</f>
        <v>0</v>
      </c>
      <c r="J28" s="23"/>
      <c r="K28" s="177"/>
      <c r="L28" s="22">
        <f>ROUND(K28/12,2)</f>
        <v>0</v>
      </c>
      <c r="M28" s="40">
        <f>L28*1</f>
        <v>0</v>
      </c>
      <c r="N28" s="23"/>
      <c r="O28" s="24">
        <f t="shared" si="0"/>
        <v>0</v>
      </c>
      <c r="P28" s="26">
        <f>ROUND(O28/24,2)</f>
        <v>0</v>
      </c>
      <c r="Q28" s="26">
        <f>P28*1</f>
        <v>0</v>
      </c>
      <c r="R28" s="27">
        <v>0</v>
      </c>
    </row>
    <row r="29" spans="1:18" x14ac:dyDescent="0.5">
      <c r="A29" s="51"/>
      <c r="B29" s="20" t="s">
        <v>18</v>
      </c>
      <c r="C29" s="21"/>
      <c r="D29" s="22">
        <f>ROUND(C29/12,2)</f>
        <v>0</v>
      </c>
      <c r="E29" s="40">
        <f>D29*1</f>
        <v>0</v>
      </c>
      <c r="F29" s="23"/>
      <c r="G29" s="177"/>
      <c r="H29" s="22">
        <f>ROUND(G29/12,2)</f>
        <v>0</v>
      </c>
      <c r="I29" s="40">
        <f>H29*1</f>
        <v>0</v>
      </c>
      <c r="J29" s="23"/>
      <c r="K29" s="177"/>
      <c r="L29" s="22">
        <f>ROUND(K29/12,2)</f>
        <v>0</v>
      </c>
      <c r="M29" s="40">
        <f>L29*1</f>
        <v>0</v>
      </c>
      <c r="N29" s="23"/>
      <c r="O29" s="52">
        <f t="shared" si="0"/>
        <v>0</v>
      </c>
      <c r="P29" s="26">
        <f>ROUND(O29/24,2)</f>
        <v>0</v>
      </c>
      <c r="Q29" s="26">
        <f>P29*1</f>
        <v>0</v>
      </c>
      <c r="R29" s="27">
        <v>0</v>
      </c>
    </row>
    <row r="30" spans="1:18" x14ac:dyDescent="0.5">
      <c r="A30" s="19" t="s">
        <v>25</v>
      </c>
      <c r="B30" s="20" t="s">
        <v>16</v>
      </c>
      <c r="C30" s="21"/>
      <c r="D30" s="22">
        <f>ROUND(C30/18,2)</f>
        <v>0</v>
      </c>
      <c r="E30" s="22"/>
      <c r="F30" s="23">
        <f>SUM(D30,E31:E32)</f>
        <v>0</v>
      </c>
      <c r="G30" s="177"/>
      <c r="H30" s="22">
        <f>ROUND(G30/18,2)</f>
        <v>0</v>
      </c>
      <c r="I30" s="22"/>
      <c r="J30" s="23">
        <f>SUM(H30,I31:I32)</f>
        <v>0</v>
      </c>
      <c r="K30" s="177"/>
      <c r="L30" s="22">
        <f>ROUND(K30/18,2)</f>
        <v>0</v>
      </c>
      <c r="M30" s="22"/>
      <c r="N30" s="23">
        <f>SUM(L30,M31:M32)</f>
        <v>0</v>
      </c>
      <c r="O30" s="24">
        <f t="shared" si="0"/>
        <v>0</v>
      </c>
      <c r="P30" s="25">
        <f>ROUND(O30/36,2)</f>
        <v>0</v>
      </c>
      <c r="Q30" s="26"/>
      <c r="R30" s="27">
        <f>SUM(P30,Q31:Q32)</f>
        <v>0</v>
      </c>
    </row>
    <row r="31" spans="1:18" x14ac:dyDescent="0.5">
      <c r="A31" s="51"/>
      <c r="B31" s="20" t="s">
        <v>17</v>
      </c>
      <c r="C31" s="21"/>
      <c r="D31" s="22">
        <f>ROUND(C31/12,2)</f>
        <v>0</v>
      </c>
      <c r="E31" s="40">
        <f>D31*1</f>
        <v>0</v>
      </c>
      <c r="F31" s="23"/>
      <c r="G31" s="177"/>
      <c r="H31" s="22">
        <f>ROUND(G31/12,2)</f>
        <v>0</v>
      </c>
      <c r="I31" s="40">
        <f>H31*1</f>
        <v>0</v>
      </c>
      <c r="J31" s="23"/>
      <c r="K31" s="177"/>
      <c r="L31" s="22">
        <f>ROUND(K31/12,2)</f>
        <v>0</v>
      </c>
      <c r="M31" s="40">
        <f>L31*1</f>
        <v>0</v>
      </c>
      <c r="N31" s="23"/>
      <c r="O31" s="24">
        <f t="shared" si="0"/>
        <v>0</v>
      </c>
      <c r="P31" s="26">
        <f>ROUND(O31/24,2)</f>
        <v>0</v>
      </c>
      <c r="Q31" s="26">
        <f>P31*1</f>
        <v>0</v>
      </c>
      <c r="R31" s="27">
        <v>0</v>
      </c>
    </row>
    <row r="32" spans="1:18" x14ac:dyDescent="0.5">
      <c r="A32" s="51"/>
      <c r="B32" s="20" t="s">
        <v>18</v>
      </c>
      <c r="C32" s="21"/>
      <c r="D32" s="22">
        <f>ROUND(C32/12,2)</f>
        <v>0</v>
      </c>
      <c r="E32" s="40">
        <f>D32*1</f>
        <v>0</v>
      </c>
      <c r="F32" s="23"/>
      <c r="G32" s="177"/>
      <c r="H32" s="22">
        <f>ROUND(G32/12,2)</f>
        <v>0</v>
      </c>
      <c r="I32" s="40">
        <f>H32*1</f>
        <v>0</v>
      </c>
      <c r="J32" s="23"/>
      <c r="K32" s="177"/>
      <c r="L32" s="22">
        <f>ROUND(K32/12,2)</f>
        <v>0</v>
      </c>
      <c r="M32" s="40">
        <f>L32*1</f>
        <v>0</v>
      </c>
      <c r="N32" s="23"/>
      <c r="O32" s="52">
        <f t="shared" si="0"/>
        <v>0</v>
      </c>
      <c r="P32" s="26">
        <f>ROUND(O32/24,2)</f>
        <v>0</v>
      </c>
      <c r="Q32" s="26">
        <f>P32*1</f>
        <v>0</v>
      </c>
      <c r="R32" s="27">
        <v>0</v>
      </c>
    </row>
    <row r="33" spans="1:18" x14ac:dyDescent="0.5">
      <c r="A33" s="19" t="s">
        <v>26</v>
      </c>
      <c r="B33" s="20" t="s">
        <v>16</v>
      </c>
      <c r="C33" s="21"/>
      <c r="D33" s="22">
        <f>ROUND(C33/18,2)</f>
        <v>0</v>
      </c>
      <c r="E33" s="22"/>
      <c r="F33" s="23">
        <f>SUM(D33,E34:E35)</f>
        <v>0</v>
      </c>
      <c r="G33" s="177"/>
      <c r="H33" s="22">
        <f>ROUND(G33/18,2)</f>
        <v>0</v>
      </c>
      <c r="I33" s="22"/>
      <c r="J33" s="23">
        <f>SUM(H33,I34:I35)</f>
        <v>0</v>
      </c>
      <c r="K33" s="177"/>
      <c r="L33" s="22">
        <f>ROUND(K33/18,2)</f>
        <v>0</v>
      </c>
      <c r="M33" s="22"/>
      <c r="N33" s="23">
        <f>SUM(L33,M34:M35)</f>
        <v>0</v>
      </c>
      <c r="O33" s="24">
        <f t="shared" si="0"/>
        <v>0</v>
      </c>
      <c r="P33" s="25">
        <f>ROUND(O33/36,2)</f>
        <v>0</v>
      </c>
      <c r="Q33" s="26"/>
      <c r="R33" s="27">
        <f>SUM(P33,Q34:Q35)</f>
        <v>0</v>
      </c>
    </row>
    <row r="34" spans="1:18" x14ac:dyDescent="0.5">
      <c r="A34" s="51"/>
      <c r="B34" s="20" t="s">
        <v>17</v>
      </c>
      <c r="C34" s="21"/>
      <c r="D34" s="22">
        <f>ROUND(C34/12,2)</f>
        <v>0</v>
      </c>
      <c r="E34" s="40">
        <f>D34*1</f>
        <v>0</v>
      </c>
      <c r="F34" s="23"/>
      <c r="G34" s="177"/>
      <c r="H34" s="22">
        <f>ROUND(G34/12,2)</f>
        <v>0</v>
      </c>
      <c r="I34" s="40">
        <f>H34*1</f>
        <v>0</v>
      </c>
      <c r="J34" s="23"/>
      <c r="K34" s="177"/>
      <c r="L34" s="22">
        <f>ROUND(K34/12,2)</f>
        <v>0</v>
      </c>
      <c r="M34" s="40">
        <f>L34*1</f>
        <v>0</v>
      </c>
      <c r="N34" s="23"/>
      <c r="O34" s="24">
        <f t="shared" si="0"/>
        <v>0</v>
      </c>
      <c r="P34" s="26">
        <f>ROUND(O34/24,2)</f>
        <v>0</v>
      </c>
      <c r="Q34" s="26">
        <f>P34*1</f>
        <v>0</v>
      </c>
      <c r="R34" s="27">
        <v>0</v>
      </c>
    </row>
    <row r="35" spans="1:18" x14ac:dyDescent="0.5">
      <c r="A35" s="51"/>
      <c r="B35" s="20" t="s">
        <v>18</v>
      </c>
      <c r="C35" s="21"/>
      <c r="D35" s="22">
        <f>ROUND(C35/12,2)</f>
        <v>0</v>
      </c>
      <c r="E35" s="40">
        <f>D35*1</f>
        <v>0</v>
      </c>
      <c r="F35" s="23"/>
      <c r="G35" s="177"/>
      <c r="H35" s="22">
        <f>ROUND(G35/12,2)</f>
        <v>0</v>
      </c>
      <c r="I35" s="40">
        <f>H35*1</f>
        <v>0</v>
      </c>
      <c r="J35" s="23"/>
      <c r="K35" s="177"/>
      <c r="L35" s="22">
        <f>ROUND(K35/12,2)</f>
        <v>0</v>
      </c>
      <c r="M35" s="40">
        <f>L35*1</f>
        <v>0</v>
      </c>
      <c r="N35" s="23"/>
      <c r="O35" s="52">
        <f t="shared" si="0"/>
        <v>0</v>
      </c>
      <c r="P35" s="26">
        <f>ROUND(O35/24,2)</f>
        <v>0</v>
      </c>
      <c r="Q35" s="26">
        <f>P35*1</f>
        <v>0</v>
      </c>
      <c r="R35" s="27">
        <v>0</v>
      </c>
    </row>
    <row r="36" spans="1:18" x14ac:dyDescent="0.5">
      <c r="A36" s="19" t="s">
        <v>27</v>
      </c>
      <c r="B36" s="20" t="s">
        <v>16</v>
      </c>
      <c r="C36" s="21"/>
      <c r="D36" s="22">
        <f>ROUND(C36/18,2)</f>
        <v>0</v>
      </c>
      <c r="E36" s="22"/>
      <c r="F36" s="23">
        <f>SUM(D36,E37:E38)</f>
        <v>0</v>
      </c>
      <c r="G36" s="177"/>
      <c r="H36" s="22">
        <f>ROUND(G36/18,2)</f>
        <v>0</v>
      </c>
      <c r="I36" s="22"/>
      <c r="J36" s="23">
        <f>SUM(H36,I37:I38)</f>
        <v>0</v>
      </c>
      <c r="K36" s="177"/>
      <c r="L36" s="22">
        <f>ROUND(K36/18,2)</f>
        <v>0</v>
      </c>
      <c r="M36" s="22"/>
      <c r="N36" s="23">
        <f>SUM(L36,M37:M38)</f>
        <v>0</v>
      </c>
      <c r="O36" s="24">
        <f t="shared" si="0"/>
        <v>0</v>
      </c>
      <c r="P36" s="25">
        <f>ROUND(O36/36,2)</f>
        <v>0</v>
      </c>
      <c r="Q36" s="26"/>
      <c r="R36" s="27">
        <f>SUM(P36,Q37:Q38)</f>
        <v>0</v>
      </c>
    </row>
    <row r="37" spans="1:18" x14ac:dyDescent="0.5">
      <c r="A37" s="51"/>
      <c r="B37" s="20" t="s">
        <v>17</v>
      </c>
      <c r="C37" s="21"/>
      <c r="D37" s="22">
        <f>ROUND(C37/12,2)</f>
        <v>0</v>
      </c>
      <c r="E37" s="40">
        <f>D37*1</f>
        <v>0</v>
      </c>
      <c r="F37" s="23"/>
      <c r="G37" s="177"/>
      <c r="H37" s="22">
        <f>ROUND(G37/12,2)</f>
        <v>0</v>
      </c>
      <c r="I37" s="40">
        <f>H37*1</f>
        <v>0</v>
      </c>
      <c r="J37" s="23"/>
      <c r="K37" s="177"/>
      <c r="L37" s="22">
        <f>ROUND(K37/12,2)</f>
        <v>0</v>
      </c>
      <c r="M37" s="40">
        <f>L37*1</f>
        <v>0</v>
      </c>
      <c r="N37" s="23"/>
      <c r="O37" s="24">
        <f t="shared" si="0"/>
        <v>0</v>
      </c>
      <c r="P37" s="26">
        <f>ROUND(O37/24,2)</f>
        <v>0</v>
      </c>
      <c r="Q37" s="26">
        <f>P37*1</f>
        <v>0</v>
      </c>
      <c r="R37" s="27">
        <v>0</v>
      </c>
    </row>
    <row r="38" spans="1:18" x14ac:dyDescent="0.5">
      <c r="A38" s="51"/>
      <c r="B38" s="20" t="s">
        <v>18</v>
      </c>
      <c r="C38" s="21"/>
      <c r="D38" s="22">
        <f>ROUND(C38/12,2)</f>
        <v>0</v>
      </c>
      <c r="E38" s="40">
        <f>D38*1</f>
        <v>0</v>
      </c>
      <c r="F38" s="23"/>
      <c r="G38" s="177"/>
      <c r="H38" s="22">
        <f>ROUND(G38/12,2)</f>
        <v>0</v>
      </c>
      <c r="I38" s="40">
        <f>H38*1</f>
        <v>0</v>
      </c>
      <c r="J38" s="23"/>
      <c r="K38" s="177"/>
      <c r="L38" s="22">
        <f>ROUND(K38/12,2)</f>
        <v>0</v>
      </c>
      <c r="M38" s="40">
        <f>L38*1</f>
        <v>0</v>
      </c>
      <c r="N38" s="23"/>
      <c r="O38" s="52">
        <f t="shared" si="0"/>
        <v>0</v>
      </c>
      <c r="P38" s="26">
        <f>ROUND(O38/24,2)</f>
        <v>0</v>
      </c>
      <c r="Q38" s="26">
        <f>P38*1</f>
        <v>0</v>
      </c>
      <c r="R38" s="27">
        <v>0</v>
      </c>
    </row>
    <row r="39" spans="1:18" x14ac:dyDescent="0.5">
      <c r="A39" s="19" t="s">
        <v>28</v>
      </c>
      <c r="B39" s="20" t="s">
        <v>16</v>
      </c>
      <c r="C39" s="21"/>
      <c r="D39" s="22">
        <f>ROUND(C39/18,2)</f>
        <v>0</v>
      </c>
      <c r="E39" s="22"/>
      <c r="F39" s="23">
        <f>SUM(D39,E40:E41)</f>
        <v>0</v>
      </c>
      <c r="G39" s="177"/>
      <c r="H39" s="22">
        <f>ROUND(G39/18,2)</f>
        <v>0</v>
      </c>
      <c r="I39" s="22"/>
      <c r="J39" s="23">
        <f>SUM(H39,I40:I41)</f>
        <v>0</v>
      </c>
      <c r="K39" s="177"/>
      <c r="L39" s="22">
        <f>ROUND(K39/18,2)</f>
        <v>0</v>
      </c>
      <c r="M39" s="22"/>
      <c r="N39" s="23">
        <f>SUM(L39,M40:M41)</f>
        <v>0</v>
      </c>
      <c r="O39" s="24">
        <f t="shared" si="0"/>
        <v>0</v>
      </c>
      <c r="P39" s="25">
        <f>ROUND(O39/36,2)</f>
        <v>0</v>
      </c>
      <c r="Q39" s="26"/>
      <c r="R39" s="27">
        <f>SUM(P39,Q40:Q41)</f>
        <v>0</v>
      </c>
    </row>
    <row r="40" spans="1:18" x14ac:dyDescent="0.5">
      <c r="A40" s="51"/>
      <c r="B40" s="20" t="s">
        <v>17</v>
      </c>
      <c r="C40" s="21"/>
      <c r="D40" s="22">
        <f>ROUND(C40/12,2)</f>
        <v>0</v>
      </c>
      <c r="E40" s="40">
        <f>D40*1</f>
        <v>0</v>
      </c>
      <c r="F40" s="23"/>
      <c r="G40" s="177"/>
      <c r="H40" s="22">
        <f>ROUND(G40/12,2)</f>
        <v>0</v>
      </c>
      <c r="I40" s="40">
        <f>H40*1</f>
        <v>0</v>
      </c>
      <c r="J40" s="23"/>
      <c r="K40" s="177"/>
      <c r="L40" s="22">
        <f>ROUND(K40/12,2)</f>
        <v>0</v>
      </c>
      <c r="M40" s="40">
        <f>L40*1</f>
        <v>0</v>
      </c>
      <c r="N40" s="23"/>
      <c r="O40" s="24">
        <f t="shared" si="0"/>
        <v>0</v>
      </c>
      <c r="P40" s="26">
        <f>ROUND(O40/24,2)</f>
        <v>0</v>
      </c>
      <c r="Q40" s="26">
        <f>P40*1</f>
        <v>0</v>
      </c>
      <c r="R40" s="27">
        <v>0</v>
      </c>
    </row>
    <row r="41" spans="1:18" x14ac:dyDescent="0.5">
      <c r="A41" s="51"/>
      <c r="B41" s="20" t="s">
        <v>18</v>
      </c>
      <c r="C41" s="21"/>
      <c r="D41" s="22">
        <f>ROUND(C41/12,2)</f>
        <v>0</v>
      </c>
      <c r="E41" s="40">
        <f>D41*1</f>
        <v>0</v>
      </c>
      <c r="F41" s="23"/>
      <c r="G41" s="177"/>
      <c r="H41" s="22">
        <f>ROUND(G41/12,2)</f>
        <v>0</v>
      </c>
      <c r="I41" s="40">
        <f>H41*1</f>
        <v>0</v>
      </c>
      <c r="J41" s="23"/>
      <c r="K41" s="177"/>
      <c r="L41" s="22">
        <f>ROUND(K41/12,2)</f>
        <v>0</v>
      </c>
      <c r="M41" s="40">
        <f>L41*1</f>
        <v>0</v>
      </c>
      <c r="N41" s="23"/>
      <c r="O41" s="52">
        <f t="shared" si="0"/>
        <v>0</v>
      </c>
      <c r="P41" s="26">
        <f>ROUND(O41/24,2)</f>
        <v>0</v>
      </c>
      <c r="Q41" s="26">
        <f>P41*1</f>
        <v>0</v>
      </c>
      <c r="R41" s="27">
        <v>0</v>
      </c>
    </row>
    <row r="42" spans="1:18" x14ac:dyDescent="0.5">
      <c r="A42" s="19" t="s">
        <v>29</v>
      </c>
      <c r="B42" s="20" t="s">
        <v>16</v>
      </c>
      <c r="C42" s="21"/>
      <c r="D42" s="22">
        <f>ROUND(C42/18,2)</f>
        <v>0</v>
      </c>
      <c r="E42" s="22"/>
      <c r="F42" s="23">
        <f>SUM(D42,E43:E44)</f>
        <v>0</v>
      </c>
      <c r="G42" s="177"/>
      <c r="H42" s="22">
        <f>ROUND(G42/18,2)</f>
        <v>0</v>
      </c>
      <c r="I42" s="22"/>
      <c r="J42" s="23">
        <f>SUM(H42,I43:I44)</f>
        <v>0</v>
      </c>
      <c r="K42" s="177"/>
      <c r="L42" s="22">
        <f>ROUND(K42/18,2)</f>
        <v>0</v>
      </c>
      <c r="M42" s="22"/>
      <c r="N42" s="23">
        <f>SUM(L42,M43:M44)</f>
        <v>0</v>
      </c>
      <c r="O42" s="24">
        <f t="shared" si="0"/>
        <v>0</v>
      </c>
      <c r="P42" s="25">
        <f>ROUND(O42/36,2)</f>
        <v>0</v>
      </c>
      <c r="Q42" s="26"/>
      <c r="R42" s="27">
        <f>SUM(P42,Q43:Q44)</f>
        <v>0</v>
      </c>
    </row>
    <row r="43" spans="1:18" x14ac:dyDescent="0.5">
      <c r="A43" s="51"/>
      <c r="B43" s="20" t="s">
        <v>17</v>
      </c>
      <c r="C43" s="21"/>
      <c r="D43" s="22">
        <f>ROUND(C43/12,2)</f>
        <v>0</v>
      </c>
      <c r="E43" s="40">
        <f>D43*1</f>
        <v>0</v>
      </c>
      <c r="F43" s="23"/>
      <c r="G43" s="177"/>
      <c r="H43" s="22">
        <f>ROUND(G43/12,2)</f>
        <v>0</v>
      </c>
      <c r="I43" s="40">
        <f>H43*1</f>
        <v>0</v>
      </c>
      <c r="J43" s="23"/>
      <c r="K43" s="177"/>
      <c r="L43" s="22">
        <f>ROUND(K43/12,2)</f>
        <v>0</v>
      </c>
      <c r="M43" s="40">
        <f>L43*1</f>
        <v>0</v>
      </c>
      <c r="N43" s="23"/>
      <c r="O43" s="24">
        <f t="shared" si="0"/>
        <v>0</v>
      </c>
      <c r="P43" s="26">
        <f>ROUND(O43/24,2)</f>
        <v>0</v>
      </c>
      <c r="Q43" s="26">
        <f>P43*1</f>
        <v>0</v>
      </c>
      <c r="R43" s="27">
        <v>0</v>
      </c>
    </row>
    <row r="44" spans="1:18" x14ac:dyDescent="0.5">
      <c r="A44" s="51"/>
      <c r="B44" s="20" t="s">
        <v>18</v>
      </c>
      <c r="C44" s="21"/>
      <c r="D44" s="22">
        <f>ROUND(C44/12,2)</f>
        <v>0</v>
      </c>
      <c r="E44" s="40">
        <f>D44*1</f>
        <v>0</v>
      </c>
      <c r="F44" s="23"/>
      <c r="G44" s="177"/>
      <c r="H44" s="22">
        <f>ROUND(G44/12,2)</f>
        <v>0</v>
      </c>
      <c r="I44" s="40">
        <f>H44*1</f>
        <v>0</v>
      </c>
      <c r="J44" s="23"/>
      <c r="K44" s="177"/>
      <c r="L44" s="22">
        <f>ROUND(K44/12,2)</f>
        <v>0</v>
      </c>
      <c r="M44" s="40">
        <f>L44*1</f>
        <v>0</v>
      </c>
      <c r="N44" s="23"/>
      <c r="O44" s="52">
        <f t="shared" si="0"/>
        <v>0</v>
      </c>
      <c r="P44" s="26">
        <f>ROUND(O44/24,2)</f>
        <v>0</v>
      </c>
      <c r="Q44" s="26">
        <f>P44*1</f>
        <v>0</v>
      </c>
      <c r="R44" s="27">
        <v>0</v>
      </c>
    </row>
    <row r="45" spans="1:18" x14ac:dyDescent="0.5">
      <c r="A45" s="19" t="s">
        <v>30</v>
      </c>
      <c r="B45" s="20" t="s">
        <v>16</v>
      </c>
      <c r="C45" s="21"/>
      <c r="D45" s="22">
        <f>ROUND(C45/18,2)</f>
        <v>0</v>
      </c>
      <c r="E45" s="22"/>
      <c r="F45" s="23">
        <f>SUM(D45,E46:E47)</f>
        <v>0</v>
      </c>
      <c r="G45" s="177"/>
      <c r="H45" s="22">
        <f>ROUND(G45/18,2)</f>
        <v>0</v>
      </c>
      <c r="I45" s="22"/>
      <c r="J45" s="23">
        <f>SUM(H45,I46:I47)</f>
        <v>0</v>
      </c>
      <c r="K45" s="177"/>
      <c r="L45" s="22">
        <f>ROUND(K45/18,2)</f>
        <v>0</v>
      </c>
      <c r="M45" s="22"/>
      <c r="N45" s="23">
        <f>SUM(L45,M46:M47)</f>
        <v>0</v>
      </c>
      <c r="O45" s="24">
        <f t="shared" si="0"/>
        <v>0</v>
      </c>
      <c r="P45" s="25">
        <f>ROUND(O45/36,2)</f>
        <v>0</v>
      </c>
      <c r="Q45" s="26"/>
      <c r="R45" s="27">
        <f>SUM(P45,Q46:Q47)</f>
        <v>0</v>
      </c>
    </row>
    <row r="46" spans="1:18" x14ac:dyDescent="0.5">
      <c r="A46" s="51"/>
      <c r="B46" s="20" t="s">
        <v>17</v>
      </c>
      <c r="C46" s="21"/>
      <c r="D46" s="22">
        <f>ROUND(C46/12,2)</f>
        <v>0</v>
      </c>
      <c r="E46" s="40">
        <f>D46*1</f>
        <v>0</v>
      </c>
      <c r="F46" s="23"/>
      <c r="G46" s="177"/>
      <c r="H46" s="22">
        <f>ROUND(G46/12,2)</f>
        <v>0</v>
      </c>
      <c r="I46" s="40">
        <f>H46*1</f>
        <v>0</v>
      </c>
      <c r="J46" s="23"/>
      <c r="K46" s="177"/>
      <c r="L46" s="22">
        <f>ROUND(K46/12,2)</f>
        <v>0</v>
      </c>
      <c r="M46" s="40">
        <f>L46*1</f>
        <v>0</v>
      </c>
      <c r="N46" s="23"/>
      <c r="O46" s="24">
        <f t="shared" si="0"/>
        <v>0</v>
      </c>
      <c r="P46" s="26">
        <f>ROUND(O46/24,2)</f>
        <v>0</v>
      </c>
      <c r="Q46" s="26">
        <f>P46*1</f>
        <v>0</v>
      </c>
      <c r="R46" s="27">
        <v>0</v>
      </c>
    </row>
    <row r="47" spans="1:18" x14ac:dyDescent="0.5">
      <c r="A47" s="51"/>
      <c r="B47" s="20" t="s">
        <v>18</v>
      </c>
      <c r="C47" s="21"/>
      <c r="D47" s="22">
        <f>ROUND(C47/12,2)</f>
        <v>0</v>
      </c>
      <c r="E47" s="40">
        <f>D47*1</f>
        <v>0</v>
      </c>
      <c r="F47" s="23"/>
      <c r="G47" s="177"/>
      <c r="H47" s="22">
        <f>ROUND(G47/12,2)</f>
        <v>0</v>
      </c>
      <c r="I47" s="40">
        <f>H47*1</f>
        <v>0</v>
      </c>
      <c r="J47" s="23"/>
      <c r="K47" s="177"/>
      <c r="L47" s="22">
        <f>ROUND(K47/12,2)</f>
        <v>0</v>
      </c>
      <c r="M47" s="40">
        <f>L47*1</f>
        <v>0</v>
      </c>
      <c r="N47" s="23"/>
      <c r="O47" s="52">
        <f t="shared" si="0"/>
        <v>0</v>
      </c>
      <c r="P47" s="26">
        <f>ROUND(O47/24,2)</f>
        <v>0</v>
      </c>
      <c r="Q47" s="26">
        <f>P47*1</f>
        <v>0</v>
      </c>
      <c r="R47" s="27">
        <v>0</v>
      </c>
    </row>
    <row r="48" spans="1:18" x14ac:dyDescent="0.5">
      <c r="A48" s="53" t="s">
        <v>31</v>
      </c>
      <c r="B48" s="54" t="s">
        <v>16</v>
      </c>
      <c r="C48" s="55">
        <f>SUM(C21,C24,C27,C30,C33,C36,C39,C42,C45)</f>
        <v>0</v>
      </c>
      <c r="D48" s="56">
        <f>ROUND(C48/18,2)</f>
        <v>0</v>
      </c>
      <c r="E48" s="56"/>
      <c r="F48" s="57">
        <f>SUM(D48,E49:E50)</f>
        <v>0</v>
      </c>
      <c r="G48" s="55">
        <f>SUM(G21,G24,G27,G30,G33,G36,G39,G42,G45)</f>
        <v>0</v>
      </c>
      <c r="H48" s="56">
        <f>ROUND(G48/18,2)</f>
        <v>0</v>
      </c>
      <c r="I48" s="56"/>
      <c r="J48" s="57">
        <f>SUM(H48,I49:I50)</f>
        <v>0</v>
      </c>
      <c r="K48" s="55">
        <f>SUM(K21,K24,K27,K30,K33,K36,K39,K42,K45)</f>
        <v>0</v>
      </c>
      <c r="L48" s="56">
        <f>ROUND(K48/18,2)</f>
        <v>0</v>
      </c>
      <c r="M48" s="56"/>
      <c r="N48" s="57">
        <f>SUM(L48,M49:M50)</f>
        <v>0</v>
      </c>
      <c r="O48" s="58">
        <f t="shared" si="0"/>
        <v>0</v>
      </c>
      <c r="P48" s="59">
        <f>ROUND(O48/36,2)</f>
        <v>0</v>
      </c>
      <c r="Q48" s="60"/>
      <c r="R48" s="27">
        <f>SUM(P48,Q49:Q50)</f>
        <v>0</v>
      </c>
    </row>
    <row r="49" spans="1:18" x14ac:dyDescent="0.5">
      <c r="A49" s="19"/>
      <c r="B49" s="54" t="s">
        <v>17</v>
      </c>
      <c r="C49" s="55">
        <f>SUM(C22,C25,C28,C31,C34,C37,C40,C43,C46)</f>
        <v>0</v>
      </c>
      <c r="D49" s="56">
        <f>ROUND(C49/12,2)</f>
        <v>0</v>
      </c>
      <c r="E49" s="56">
        <f>D49*1</f>
        <v>0</v>
      </c>
      <c r="F49" s="57"/>
      <c r="G49" s="55">
        <f>SUM(G22,G25,G28,G31,G34,G37,G40,G43,G46)</f>
        <v>0</v>
      </c>
      <c r="H49" s="56">
        <f>ROUND(G49/12,2)</f>
        <v>0</v>
      </c>
      <c r="I49" s="56">
        <f>H49*1</f>
        <v>0</v>
      </c>
      <c r="J49" s="57"/>
      <c r="K49" s="55">
        <f>SUM(K22,K25,K28,K31,K34,K37,K40,K43,K46)</f>
        <v>0</v>
      </c>
      <c r="L49" s="56">
        <f>ROUND(K49/12,2)</f>
        <v>0</v>
      </c>
      <c r="M49" s="56">
        <f>L49*1</f>
        <v>0</v>
      </c>
      <c r="N49" s="57"/>
      <c r="O49" s="58">
        <f t="shared" si="0"/>
        <v>0</v>
      </c>
      <c r="P49" s="59">
        <f>ROUND(O49/24,2)</f>
        <v>0</v>
      </c>
      <c r="Q49" s="60">
        <f>P49*1</f>
        <v>0</v>
      </c>
      <c r="R49" s="27">
        <v>0</v>
      </c>
    </row>
    <row r="50" spans="1:18" ht="22.5" thickBot="1" x14ac:dyDescent="0.55000000000000004">
      <c r="A50" s="28"/>
      <c r="B50" s="61" t="s">
        <v>18</v>
      </c>
      <c r="C50" s="62">
        <f>SUM(C23,C26,C29,C32,C35,C38,C41,C44,C47)</f>
        <v>0</v>
      </c>
      <c r="D50" s="63">
        <f>ROUND(C50/12,2)</f>
        <v>0</v>
      </c>
      <c r="E50" s="63">
        <f>D50*1</f>
        <v>0</v>
      </c>
      <c r="F50" s="64"/>
      <c r="G50" s="62">
        <f>SUM(G23,G26,G29,G32,G35,G38,G41,G44,G47)</f>
        <v>0</v>
      </c>
      <c r="H50" s="63">
        <f>ROUND(G50/12,2)</f>
        <v>0</v>
      </c>
      <c r="I50" s="63">
        <f>H50*1</f>
        <v>0</v>
      </c>
      <c r="J50" s="64"/>
      <c r="K50" s="62">
        <f>SUM(K23,K26,K29,K32,K35,K38,K41,K44,K47)</f>
        <v>0</v>
      </c>
      <c r="L50" s="63">
        <f>ROUND(K50/12,2)</f>
        <v>0</v>
      </c>
      <c r="M50" s="63">
        <f>L50*1</f>
        <v>0</v>
      </c>
      <c r="N50" s="64"/>
      <c r="O50" s="65">
        <f t="shared" si="0"/>
        <v>0</v>
      </c>
      <c r="P50" s="66">
        <f>ROUND(O50/24,2)</f>
        <v>0</v>
      </c>
      <c r="Q50" s="67">
        <f>P50*1</f>
        <v>0</v>
      </c>
      <c r="R50" s="36">
        <v>0</v>
      </c>
    </row>
    <row r="51" spans="1:18" x14ac:dyDescent="0.5">
      <c r="A51" s="37" t="s">
        <v>32</v>
      </c>
      <c r="B51" s="48"/>
      <c r="C51" s="181"/>
      <c r="D51" s="40"/>
      <c r="E51" s="40"/>
      <c r="F51" s="41"/>
      <c r="G51" s="182"/>
      <c r="H51" s="40"/>
      <c r="I51" s="40"/>
      <c r="J51" s="41"/>
      <c r="K51" s="182"/>
      <c r="L51" s="40"/>
      <c r="M51" s="40"/>
      <c r="N51" s="41"/>
      <c r="O51" s="42"/>
      <c r="P51" s="47"/>
      <c r="Q51" s="44"/>
      <c r="R51" s="45"/>
    </row>
    <row r="52" spans="1:18" x14ac:dyDescent="0.5">
      <c r="A52" s="19" t="s">
        <v>15</v>
      </c>
      <c r="B52" s="20" t="s">
        <v>16</v>
      </c>
      <c r="C52" s="21">
        <f>5028+243</f>
        <v>5271</v>
      </c>
      <c r="D52" s="22">
        <f>ROUND(C52/18,2)</f>
        <v>292.83</v>
      </c>
      <c r="E52" s="22"/>
      <c r="F52" s="23">
        <f>SUM(D52,E53:E54)</f>
        <v>292.83</v>
      </c>
      <c r="G52" s="177">
        <v>5877</v>
      </c>
      <c r="H52" s="22">
        <f>ROUND(G52/18,2)</f>
        <v>326.5</v>
      </c>
      <c r="I52" s="22"/>
      <c r="J52" s="23">
        <f>SUM(H52,I53:I54)</f>
        <v>326.5</v>
      </c>
      <c r="K52" s="177">
        <v>1830</v>
      </c>
      <c r="L52" s="22">
        <f>ROUND(K52/18,2)</f>
        <v>101.67</v>
      </c>
      <c r="M52" s="22"/>
      <c r="N52" s="23">
        <f>SUM(L52,M53:M54)</f>
        <v>101.67</v>
      </c>
      <c r="O52" s="24">
        <f>SUM(K52,C52,G52)</f>
        <v>12978</v>
      </c>
      <c r="P52" s="25">
        <f>ROUND(O52/36,2)</f>
        <v>360.5</v>
      </c>
      <c r="Q52" s="26" t="s">
        <v>33</v>
      </c>
      <c r="R52" s="27">
        <f>SUM(P52,Q53:Q54)</f>
        <v>360.5</v>
      </c>
    </row>
    <row r="53" spans="1:18" x14ac:dyDescent="0.5">
      <c r="A53" s="51"/>
      <c r="B53" s="20" t="s">
        <v>17</v>
      </c>
      <c r="C53" s="21"/>
      <c r="D53" s="22">
        <f>ROUND(C53/12,2)</f>
        <v>0</v>
      </c>
      <c r="E53" s="22">
        <f>D53*2</f>
        <v>0</v>
      </c>
      <c r="F53" s="23"/>
      <c r="G53" s="177"/>
      <c r="H53" s="22">
        <f>ROUND(G53/12,2)</f>
        <v>0</v>
      </c>
      <c r="I53" s="22">
        <f>H53*2</f>
        <v>0</v>
      </c>
      <c r="J53" s="23"/>
      <c r="K53" s="177"/>
      <c r="L53" s="22">
        <f>ROUND(K53/12,2)</f>
        <v>0</v>
      </c>
      <c r="M53" s="22">
        <f>L53*2</f>
        <v>0</v>
      </c>
      <c r="N53" s="23"/>
      <c r="O53" s="24">
        <f>SUM(K53,C53,G53)</f>
        <v>0</v>
      </c>
      <c r="P53" s="25">
        <f>ROUND(O53/24,2)</f>
        <v>0</v>
      </c>
      <c r="Q53" s="26">
        <f>P53*2</f>
        <v>0</v>
      </c>
      <c r="R53" s="27">
        <v>0</v>
      </c>
    </row>
    <row r="54" spans="1:18" ht="22.5" thickBot="1" x14ac:dyDescent="0.55000000000000004">
      <c r="A54" s="69"/>
      <c r="B54" s="29" t="s">
        <v>18</v>
      </c>
      <c r="C54" s="30"/>
      <c r="D54" s="31">
        <f>ROUND(C54/12,2)</f>
        <v>0</v>
      </c>
      <c r="E54" s="31">
        <f>D54*2</f>
        <v>0</v>
      </c>
      <c r="F54" s="32"/>
      <c r="G54" s="179"/>
      <c r="H54" s="31">
        <f>ROUND(G54/12,2)</f>
        <v>0</v>
      </c>
      <c r="I54" s="31">
        <f>H54*2</f>
        <v>0</v>
      </c>
      <c r="J54" s="32"/>
      <c r="K54" s="179"/>
      <c r="L54" s="31">
        <f>ROUND(K54/12,2)</f>
        <v>0</v>
      </c>
      <c r="M54" s="31">
        <f>L54*2</f>
        <v>0</v>
      </c>
      <c r="N54" s="32"/>
      <c r="O54" s="33">
        <f>SUM(K54,C54,G54)</f>
        <v>0</v>
      </c>
      <c r="P54" s="34">
        <f>ROUND(O54/24,2)</f>
        <v>0</v>
      </c>
      <c r="Q54" s="35">
        <f>P54*2</f>
        <v>0</v>
      </c>
      <c r="R54" s="36">
        <v>0</v>
      </c>
    </row>
    <row r="55" spans="1:18" x14ac:dyDescent="0.5">
      <c r="A55" s="37" t="s">
        <v>34</v>
      </c>
      <c r="B55" s="48"/>
      <c r="C55" s="39"/>
      <c r="D55" s="40"/>
      <c r="E55" s="40"/>
      <c r="F55" s="41"/>
      <c r="G55" s="180"/>
      <c r="H55" s="40"/>
      <c r="I55" s="40"/>
      <c r="J55" s="41"/>
      <c r="K55" s="180"/>
      <c r="L55" s="40"/>
      <c r="M55" s="40"/>
      <c r="N55" s="41"/>
      <c r="O55" s="42"/>
      <c r="P55" s="47"/>
      <c r="Q55" s="44"/>
      <c r="R55" s="45"/>
    </row>
    <row r="56" spans="1:18" x14ac:dyDescent="0.5">
      <c r="A56" s="19" t="s">
        <v>15</v>
      </c>
      <c r="B56" s="20" t="s">
        <v>16</v>
      </c>
      <c r="C56" s="21"/>
      <c r="D56" s="22">
        <f>ROUND(C56/18,2)</f>
        <v>0</v>
      </c>
      <c r="E56" s="22"/>
      <c r="F56" s="23">
        <f>SUM(D56,E57:E58)</f>
        <v>0</v>
      </c>
      <c r="G56" s="177"/>
      <c r="H56" s="22">
        <f>ROUND(G56/18,2)</f>
        <v>0</v>
      </c>
      <c r="I56" s="22"/>
      <c r="J56" s="23">
        <f>SUM(H56,I57:I58)</f>
        <v>0</v>
      </c>
      <c r="K56" s="177"/>
      <c r="L56" s="22">
        <f>ROUND(K56/18,2)</f>
        <v>0</v>
      </c>
      <c r="M56" s="22"/>
      <c r="N56" s="23">
        <f>SUM(L56,M57:M58)</f>
        <v>0</v>
      </c>
      <c r="O56" s="24">
        <f>SUM(K56,C56,G56)</f>
        <v>0</v>
      </c>
      <c r="P56" s="25">
        <f>ROUND(O56/36,2)</f>
        <v>0</v>
      </c>
      <c r="Q56" s="26">
        <v>0</v>
      </c>
      <c r="R56" s="27">
        <f>SUM(P56,Q57:Q58)</f>
        <v>0</v>
      </c>
    </row>
    <row r="57" spans="1:18" x14ac:dyDescent="0.5">
      <c r="A57" s="51"/>
      <c r="B57" s="20" t="s">
        <v>17</v>
      </c>
      <c r="C57" s="21"/>
      <c r="D57" s="22">
        <f>ROUND(C57/12,2)</f>
        <v>0</v>
      </c>
      <c r="E57" s="22">
        <f>D57*1</f>
        <v>0</v>
      </c>
      <c r="F57" s="23"/>
      <c r="G57" s="177"/>
      <c r="H57" s="22">
        <f>ROUND(G57/12,2)</f>
        <v>0</v>
      </c>
      <c r="I57" s="22">
        <f>H57*1</f>
        <v>0</v>
      </c>
      <c r="J57" s="23"/>
      <c r="K57" s="177"/>
      <c r="L57" s="22">
        <f>ROUND(K57/12,2)</f>
        <v>0</v>
      </c>
      <c r="M57" s="22">
        <f>L57*1</f>
        <v>0</v>
      </c>
      <c r="N57" s="23"/>
      <c r="O57" s="24">
        <f>SUM(K57,C57,G57)</f>
        <v>0</v>
      </c>
      <c r="P57" s="25">
        <f>ROUND(O57/24,2)</f>
        <v>0</v>
      </c>
      <c r="Q57" s="26">
        <f>P57*1</f>
        <v>0</v>
      </c>
      <c r="R57" s="27">
        <v>0</v>
      </c>
    </row>
    <row r="58" spans="1:18" ht="22.5" thickBot="1" x14ac:dyDescent="0.55000000000000004">
      <c r="A58" s="69"/>
      <c r="B58" s="29" t="s">
        <v>18</v>
      </c>
      <c r="C58" s="30"/>
      <c r="D58" s="31">
        <f>ROUND(C58/12,2)</f>
        <v>0</v>
      </c>
      <c r="E58" s="31">
        <f>D58*1</f>
        <v>0</v>
      </c>
      <c r="F58" s="32"/>
      <c r="G58" s="179"/>
      <c r="H58" s="31">
        <f>ROUND(G58/12,2)</f>
        <v>0</v>
      </c>
      <c r="I58" s="31">
        <f>H58*1</f>
        <v>0</v>
      </c>
      <c r="J58" s="32"/>
      <c r="K58" s="179"/>
      <c r="L58" s="31">
        <f>ROUND(K58/12,2)</f>
        <v>0</v>
      </c>
      <c r="M58" s="31">
        <f>L58*1</f>
        <v>0</v>
      </c>
      <c r="N58" s="32"/>
      <c r="O58" s="33">
        <f>SUM(K58,C58,G58)</f>
        <v>0</v>
      </c>
      <c r="P58" s="34">
        <f>ROUND(O58/24,2)</f>
        <v>0</v>
      </c>
      <c r="Q58" s="35">
        <f>P58*1</f>
        <v>0</v>
      </c>
      <c r="R58" s="36">
        <v>0</v>
      </c>
    </row>
    <row r="59" spans="1:18" x14ac:dyDescent="0.5">
      <c r="A59" s="37" t="s">
        <v>35</v>
      </c>
      <c r="B59" s="48"/>
      <c r="C59" s="39"/>
      <c r="D59" s="40"/>
      <c r="E59" s="40"/>
      <c r="F59" s="41"/>
      <c r="G59" s="180"/>
      <c r="H59" s="40"/>
      <c r="I59" s="40"/>
      <c r="J59" s="41"/>
      <c r="K59" s="180"/>
      <c r="L59" s="40"/>
      <c r="M59" s="40"/>
      <c r="N59" s="41"/>
      <c r="O59" s="46"/>
      <c r="P59" s="47"/>
      <c r="Q59" s="44"/>
      <c r="R59" s="45"/>
    </row>
    <row r="60" spans="1:18" x14ac:dyDescent="0.5">
      <c r="A60" s="19" t="s">
        <v>36</v>
      </c>
      <c r="B60" s="20" t="s">
        <v>16</v>
      </c>
      <c r="C60" s="183">
        <v>7132</v>
      </c>
      <c r="D60" s="22">
        <f>ROUND(C60/18,2)</f>
        <v>396.22</v>
      </c>
      <c r="E60" s="22"/>
      <c r="F60" s="23">
        <f>SUM(D60,E61:E62)</f>
        <v>396.22</v>
      </c>
      <c r="G60" s="184">
        <v>4624</v>
      </c>
      <c r="H60" s="22">
        <f>ROUND(G60/18,2)</f>
        <v>256.89</v>
      </c>
      <c r="I60" s="22"/>
      <c r="J60" s="23">
        <f>SUM(H60,I61:I62)</f>
        <v>256.89</v>
      </c>
      <c r="K60" s="184">
        <v>1821</v>
      </c>
      <c r="L60" s="22">
        <f>ROUND(K60/18,2)</f>
        <v>101.17</v>
      </c>
      <c r="M60" s="22"/>
      <c r="N60" s="23">
        <f>SUM(L60,M61:M62)</f>
        <v>101.17</v>
      </c>
      <c r="O60" s="24">
        <f t="shared" ref="O60:O95" si="1">SUM(K60,C60,G60)</f>
        <v>13577</v>
      </c>
      <c r="P60" s="25">
        <f>ROUND(O60/36,2)</f>
        <v>377.14</v>
      </c>
      <c r="Q60" s="26" t="s">
        <v>33</v>
      </c>
      <c r="R60" s="27">
        <f>SUM(P60,Q61:Q62)</f>
        <v>377.14</v>
      </c>
    </row>
    <row r="61" spans="1:18" x14ac:dyDescent="0.5">
      <c r="A61" s="51"/>
      <c r="B61" s="20" t="s">
        <v>17</v>
      </c>
      <c r="C61" s="21"/>
      <c r="D61" s="22">
        <f>ROUND(C61/12,2)</f>
        <v>0</v>
      </c>
      <c r="E61" s="22">
        <f>D61*1.8</f>
        <v>0</v>
      </c>
      <c r="F61" s="23"/>
      <c r="G61" s="177"/>
      <c r="H61" s="22">
        <f>ROUND(G61/12,2)</f>
        <v>0</v>
      </c>
      <c r="I61" s="22">
        <f>H61*1.8</f>
        <v>0</v>
      </c>
      <c r="J61" s="23"/>
      <c r="K61" s="177"/>
      <c r="L61" s="22">
        <f>ROUND(K61/12,2)</f>
        <v>0</v>
      </c>
      <c r="M61" s="22">
        <f>L61*1.8</f>
        <v>0</v>
      </c>
      <c r="N61" s="23"/>
      <c r="O61" s="24">
        <f t="shared" si="1"/>
        <v>0</v>
      </c>
      <c r="P61" s="26">
        <f>ROUND(O61/24,2)</f>
        <v>0</v>
      </c>
      <c r="Q61" s="26">
        <f>P61*1.8</f>
        <v>0</v>
      </c>
      <c r="R61" s="27">
        <v>0</v>
      </c>
    </row>
    <row r="62" spans="1:18" x14ac:dyDescent="0.5">
      <c r="A62" s="51"/>
      <c r="B62" s="20" t="s">
        <v>18</v>
      </c>
      <c r="C62" s="21"/>
      <c r="D62" s="22">
        <f>ROUND(C62/12,2)</f>
        <v>0</v>
      </c>
      <c r="E62" s="22">
        <f>D62*1.8</f>
        <v>0</v>
      </c>
      <c r="F62" s="23"/>
      <c r="G62" s="177"/>
      <c r="H62" s="22">
        <f>ROUND(G62/12,2)</f>
        <v>0</v>
      </c>
      <c r="I62" s="22">
        <f>H62*1.8</f>
        <v>0</v>
      </c>
      <c r="J62" s="23"/>
      <c r="K62" s="177"/>
      <c r="L62" s="22">
        <f>ROUND(K62/12,2)</f>
        <v>0</v>
      </c>
      <c r="M62" s="22">
        <f>L62*1.8</f>
        <v>0</v>
      </c>
      <c r="N62" s="23"/>
      <c r="O62" s="52">
        <f t="shared" si="1"/>
        <v>0</v>
      </c>
      <c r="P62" s="26">
        <f>ROUND(O62/24,2)</f>
        <v>0</v>
      </c>
      <c r="Q62" s="26">
        <f>P62*1.8</f>
        <v>0</v>
      </c>
      <c r="R62" s="27">
        <v>0</v>
      </c>
    </row>
    <row r="63" spans="1:18" x14ac:dyDescent="0.5">
      <c r="A63" s="19" t="s">
        <v>37</v>
      </c>
      <c r="B63" s="20" t="s">
        <v>16</v>
      </c>
      <c r="C63" s="183">
        <v>8107</v>
      </c>
      <c r="D63" s="22">
        <f>ROUND(C63/18,2)</f>
        <v>450.39</v>
      </c>
      <c r="E63" s="22"/>
      <c r="F63" s="23">
        <f>SUM(D63,E64:E65)</f>
        <v>490.89</v>
      </c>
      <c r="G63" s="184">
        <v>5067</v>
      </c>
      <c r="H63" s="22">
        <f>ROUND(G63/18,2)</f>
        <v>281.5</v>
      </c>
      <c r="I63" s="22"/>
      <c r="J63" s="23">
        <f>SUM(H63,I64:I65)</f>
        <v>310.3</v>
      </c>
      <c r="K63" s="184">
        <v>2243</v>
      </c>
      <c r="L63" s="22">
        <f>ROUND(K63/18,2)</f>
        <v>124.61</v>
      </c>
      <c r="M63" s="22"/>
      <c r="N63" s="23">
        <f>SUM(L63,M64:M65)</f>
        <v>124.61</v>
      </c>
      <c r="O63" s="24">
        <f t="shared" si="1"/>
        <v>15417</v>
      </c>
      <c r="P63" s="25">
        <f>ROUND(O63/36,2)</f>
        <v>428.25</v>
      </c>
      <c r="Q63" s="26" t="s">
        <v>33</v>
      </c>
      <c r="R63" s="27">
        <f>SUM(P63,Q64:Q65)</f>
        <v>462.9</v>
      </c>
    </row>
    <row r="64" spans="1:18" x14ac:dyDescent="0.5">
      <c r="A64" s="51"/>
      <c r="B64" s="20" t="s">
        <v>17</v>
      </c>
      <c r="C64" s="183">
        <v>270</v>
      </c>
      <c r="D64" s="22">
        <f>ROUND(C64/12,2)</f>
        <v>22.5</v>
      </c>
      <c r="E64" s="22">
        <f>D64*1.8</f>
        <v>40.5</v>
      </c>
      <c r="F64" s="23"/>
      <c r="G64" s="184">
        <v>192</v>
      </c>
      <c r="H64" s="22">
        <f>ROUND(G64/12,2)</f>
        <v>16</v>
      </c>
      <c r="I64" s="22">
        <f>H64*1.8</f>
        <v>28.8</v>
      </c>
      <c r="J64" s="23"/>
      <c r="K64" s="184"/>
      <c r="L64" s="22">
        <f>ROUND(K64/12,2)</f>
        <v>0</v>
      </c>
      <c r="M64" s="22">
        <f>L64*1.8</f>
        <v>0</v>
      </c>
      <c r="N64" s="23"/>
      <c r="O64" s="24">
        <f t="shared" si="1"/>
        <v>462</v>
      </c>
      <c r="P64" s="26">
        <f>ROUND(O64/24,2)</f>
        <v>19.25</v>
      </c>
      <c r="Q64" s="26">
        <f>P64*1.8</f>
        <v>34.65</v>
      </c>
      <c r="R64" s="27">
        <v>0</v>
      </c>
    </row>
    <row r="65" spans="1:18" x14ac:dyDescent="0.5">
      <c r="A65" s="51"/>
      <c r="B65" s="20" t="s">
        <v>18</v>
      </c>
      <c r="C65" s="21"/>
      <c r="D65" s="22">
        <f>ROUND(C65/12,2)</f>
        <v>0</v>
      </c>
      <c r="E65" s="22">
        <f>D65*1.8</f>
        <v>0</v>
      </c>
      <c r="F65" s="23"/>
      <c r="G65" s="177"/>
      <c r="H65" s="22">
        <f>ROUND(G65/12,2)</f>
        <v>0</v>
      </c>
      <c r="I65" s="22">
        <f>H65*1.8</f>
        <v>0</v>
      </c>
      <c r="J65" s="23"/>
      <c r="K65" s="177"/>
      <c r="L65" s="22">
        <f>ROUND(K65/12,2)</f>
        <v>0</v>
      </c>
      <c r="M65" s="22">
        <f>L65*1.8</f>
        <v>0</v>
      </c>
      <c r="N65" s="23"/>
      <c r="O65" s="52">
        <f t="shared" si="1"/>
        <v>0</v>
      </c>
      <c r="P65" s="26">
        <f>ROUND(O65/24,2)</f>
        <v>0</v>
      </c>
      <c r="Q65" s="26">
        <f>P65*1.8</f>
        <v>0</v>
      </c>
      <c r="R65" s="27">
        <v>0</v>
      </c>
    </row>
    <row r="66" spans="1:18" x14ac:dyDescent="0.5">
      <c r="A66" s="19" t="s">
        <v>38</v>
      </c>
      <c r="B66" s="20" t="s">
        <v>16</v>
      </c>
      <c r="C66" s="183">
        <v>2896</v>
      </c>
      <c r="D66" s="22">
        <f>ROUND(C66/18,2)</f>
        <v>160.88999999999999</v>
      </c>
      <c r="E66" s="22"/>
      <c r="F66" s="23">
        <f>SUM(D66,E67:E68)</f>
        <v>160.88999999999999</v>
      </c>
      <c r="G66" s="184">
        <v>3250</v>
      </c>
      <c r="H66" s="22">
        <f>ROUND(G66/18,2)</f>
        <v>180.56</v>
      </c>
      <c r="I66" s="22"/>
      <c r="J66" s="23">
        <f>SUM(H66,I67:I68)</f>
        <v>180.56</v>
      </c>
      <c r="K66" s="184">
        <v>1197</v>
      </c>
      <c r="L66" s="22">
        <f>ROUND(K66/18,2)</f>
        <v>66.5</v>
      </c>
      <c r="M66" s="22"/>
      <c r="N66" s="23">
        <f>SUM(L66,M67:M68)</f>
        <v>66.5</v>
      </c>
      <c r="O66" s="24">
        <f t="shared" si="1"/>
        <v>7343</v>
      </c>
      <c r="P66" s="25">
        <f>ROUND(O66/36,2)</f>
        <v>203.97</v>
      </c>
      <c r="Q66" s="26" t="s">
        <v>33</v>
      </c>
      <c r="R66" s="27">
        <f>SUM(P66,Q67:Q68)</f>
        <v>203.97</v>
      </c>
    </row>
    <row r="67" spans="1:18" x14ac:dyDescent="0.5">
      <c r="A67" s="51"/>
      <c r="B67" s="20" t="s">
        <v>17</v>
      </c>
      <c r="C67" s="183"/>
      <c r="D67" s="22">
        <f>ROUND(C67/12,2)</f>
        <v>0</v>
      </c>
      <c r="E67" s="22">
        <f>D67*1.8</f>
        <v>0</v>
      </c>
      <c r="F67" s="23"/>
      <c r="G67" s="184"/>
      <c r="H67" s="22">
        <f>ROUND(G67/12,2)</f>
        <v>0</v>
      </c>
      <c r="I67" s="22">
        <f>H67*1.8</f>
        <v>0</v>
      </c>
      <c r="J67" s="23"/>
      <c r="K67" s="184"/>
      <c r="L67" s="22">
        <f>ROUND(K67/12,2)</f>
        <v>0</v>
      </c>
      <c r="M67" s="22">
        <f>L67*1.8</f>
        <v>0</v>
      </c>
      <c r="N67" s="23"/>
      <c r="O67" s="24">
        <f t="shared" si="1"/>
        <v>0</v>
      </c>
      <c r="P67" s="26">
        <f>ROUND(O67/24,2)</f>
        <v>0</v>
      </c>
      <c r="Q67" s="26">
        <f>P67*1.8</f>
        <v>0</v>
      </c>
      <c r="R67" s="27">
        <v>0</v>
      </c>
    </row>
    <row r="68" spans="1:18" x14ac:dyDescent="0.5">
      <c r="A68" s="51"/>
      <c r="B68" s="20" t="s">
        <v>18</v>
      </c>
      <c r="C68" s="183"/>
      <c r="D68" s="22">
        <f>ROUND(C68/12,2)</f>
        <v>0</v>
      </c>
      <c r="E68" s="22">
        <f>D68*1.8</f>
        <v>0</v>
      </c>
      <c r="F68" s="23"/>
      <c r="G68" s="184"/>
      <c r="H68" s="22">
        <f>ROUND(G68/12,2)</f>
        <v>0</v>
      </c>
      <c r="I68" s="22">
        <f>H68*1.8</f>
        <v>0</v>
      </c>
      <c r="J68" s="23"/>
      <c r="K68" s="184"/>
      <c r="L68" s="22">
        <f>ROUND(K68/12,2)</f>
        <v>0</v>
      </c>
      <c r="M68" s="22">
        <f>L68*1.8</f>
        <v>0</v>
      </c>
      <c r="N68" s="23"/>
      <c r="O68" s="52">
        <f t="shared" si="1"/>
        <v>0</v>
      </c>
      <c r="P68" s="26">
        <f>ROUND(O68/24,2)</f>
        <v>0</v>
      </c>
      <c r="Q68" s="26">
        <f>P68*1.8</f>
        <v>0</v>
      </c>
      <c r="R68" s="27">
        <v>0</v>
      </c>
    </row>
    <row r="69" spans="1:18" x14ac:dyDescent="0.5">
      <c r="A69" s="19" t="s">
        <v>39</v>
      </c>
      <c r="B69" s="20" t="s">
        <v>16</v>
      </c>
      <c r="C69" s="183">
        <v>6918</v>
      </c>
      <c r="D69" s="22">
        <f>ROUND(C69/18,2)</f>
        <v>384.33</v>
      </c>
      <c r="E69" s="22"/>
      <c r="F69" s="23">
        <f>SUM(D69,E70:E71)</f>
        <v>423.03</v>
      </c>
      <c r="G69" s="184">
        <v>4302</v>
      </c>
      <c r="H69" s="22">
        <f>ROUND(G69/18,2)</f>
        <v>239</v>
      </c>
      <c r="I69" s="22"/>
      <c r="J69" s="23">
        <f>SUM(H69,I70:I71)</f>
        <v>266.45</v>
      </c>
      <c r="K69" s="184">
        <v>633</v>
      </c>
      <c r="L69" s="22">
        <f>ROUND(K69/18,2)</f>
        <v>35.17</v>
      </c>
      <c r="M69" s="22"/>
      <c r="N69" s="23">
        <f>SUM(L69,M70:M71)</f>
        <v>35.17</v>
      </c>
      <c r="O69" s="24">
        <f t="shared" si="1"/>
        <v>11853</v>
      </c>
      <c r="P69" s="25">
        <f>ROUND(O69/36,2)</f>
        <v>329.25</v>
      </c>
      <c r="Q69" s="26" t="s">
        <v>33</v>
      </c>
      <c r="R69" s="27">
        <f>SUM(P69,Q70:Q71)</f>
        <v>362.334</v>
      </c>
    </row>
    <row r="70" spans="1:18" x14ac:dyDescent="0.5">
      <c r="A70" s="51"/>
      <c r="B70" s="20" t="s">
        <v>17</v>
      </c>
      <c r="C70" s="183">
        <v>258</v>
      </c>
      <c r="D70" s="22">
        <f>ROUND(C70/12,2)</f>
        <v>21.5</v>
      </c>
      <c r="E70" s="22">
        <f>D70*1.8</f>
        <v>38.700000000000003</v>
      </c>
      <c r="F70" s="23"/>
      <c r="G70" s="184">
        <v>183</v>
      </c>
      <c r="H70" s="22">
        <f>ROUND(G70/12,2)</f>
        <v>15.25</v>
      </c>
      <c r="I70" s="22">
        <f>H70*1.8</f>
        <v>27.45</v>
      </c>
      <c r="J70" s="23"/>
      <c r="K70" s="184"/>
      <c r="L70" s="22">
        <f>ROUND(K70/12,2)</f>
        <v>0</v>
      </c>
      <c r="M70" s="22">
        <f>L70*1.8</f>
        <v>0</v>
      </c>
      <c r="N70" s="23"/>
      <c r="O70" s="24">
        <f t="shared" si="1"/>
        <v>441</v>
      </c>
      <c r="P70" s="26">
        <f>ROUND(O70/24,2)</f>
        <v>18.38</v>
      </c>
      <c r="Q70" s="26">
        <f>P70*1.8</f>
        <v>33.083999999999996</v>
      </c>
      <c r="R70" s="27">
        <v>0</v>
      </c>
    </row>
    <row r="71" spans="1:18" x14ac:dyDescent="0.5">
      <c r="A71" s="51"/>
      <c r="B71" s="20" t="s">
        <v>18</v>
      </c>
      <c r="C71" s="183"/>
      <c r="D71" s="22">
        <f>ROUND(C71/12,2)</f>
        <v>0</v>
      </c>
      <c r="E71" s="22">
        <f>D71*1.8</f>
        <v>0</v>
      </c>
      <c r="F71" s="23"/>
      <c r="G71" s="184"/>
      <c r="H71" s="22">
        <f>ROUND(G71/12,2)</f>
        <v>0</v>
      </c>
      <c r="I71" s="22">
        <f>H71*1.8</f>
        <v>0</v>
      </c>
      <c r="J71" s="23"/>
      <c r="K71" s="184"/>
      <c r="L71" s="22">
        <f>ROUND(K71/12,2)</f>
        <v>0</v>
      </c>
      <c r="M71" s="22">
        <f>L71*1.8</f>
        <v>0</v>
      </c>
      <c r="N71" s="23"/>
      <c r="O71" s="52">
        <f t="shared" si="1"/>
        <v>0</v>
      </c>
      <c r="P71" s="26">
        <f>ROUND(O71/24,2)</f>
        <v>0</v>
      </c>
      <c r="Q71" s="26">
        <f>P71*1.8</f>
        <v>0</v>
      </c>
      <c r="R71" s="27">
        <v>0</v>
      </c>
    </row>
    <row r="72" spans="1:18" x14ac:dyDescent="0.5">
      <c r="A72" s="19" t="s">
        <v>40</v>
      </c>
      <c r="B72" s="20" t="s">
        <v>16</v>
      </c>
      <c r="C72" s="183"/>
      <c r="D72" s="22">
        <f>ROUND(C72/18,2)</f>
        <v>0</v>
      </c>
      <c r="E72" s="22"/>
      <c r="F72" s="23">
        <f>SUM(D72,E73:E74)</f>
        <v>0</v>
      </c>
      <c r="G72" s="184">
        <v>420</v>
      </c>
      <c r="H72" s="22">
        <f>ROUND(G72/18,2)</f>
        <v>23.33</v>
      </c>
      <c r="I72" s="22"/>
      <c r="J72" s="23">
        <f>SUM(H72,I73:I74)</f>
        <v>23.33</v>
      </c>
      <c r="K72" s="184"/>
      <c r="L72" s="22">
        <f>ROUND(K72/18,2)</f>
        <v>0</v>
      </c>
      <c r="M72" s="22"/>
      <c r="N72" s="23">
        <f>SUM(L72,M73:M74)</f>
        <v>0</v>
      </c>
      <c r="O72" s="24">
        <f t="shared" si="1"/>
        <v>420</v>
      </c>
      <c r="P72" s="25">
        <f>ROUND(O72/36,2)</f>
        <v>11.67</v>
      </c>
      <c r="Q72" s="26" t="s">
        <v>33</v>
      </c>
      <c r="R72" s="27">
        <f>SUM(P72,Q73:Q74)</f>
        <v>11.67</v>
      </c>
    </row>
    <row r="73" spans="1:18" x14ac:dyDescent="0.5">
      <c r="A73" s="51"/>
      <c r="B73" s="20" t="s">
        <v>17</v>
      </c>
      <c r="C73" s="21"/>
      <c r="D73" s="22">
        <f>ROUND(C73/12,2)</f>
        <v>0</v>
      </c>
      <c r="E73" s="22">
        <f>D73*1.8</f>
        <v>0</v>
      </c>
      <c r="F73" s="23"/>
      <c r="G73" s="177"/>
      <c r="H73" s="22">
        <f>ROUND(G73/12,2)</f>
        <v>0</v>
      </c>
      <c r="I73" s="22">
        <f>H73*1.8</f>
        <v>0</v>
      </c>
      <c r="J73" s="23"/>
      <c r="K73" s="177"/>
      <c r="L73" s="22">
        <f>ROUND(K73/12,2)</f>
        <v>0</v>
      </c>
      <c r="M73" s="22">
        <f>L73*1.8</f>
        <v>0</v>
      </c>
      <c r="N73" s="23"/>
      <c r="O73" s="24">
        <f t="shared" si="1"/>
        <v>0</v>
      </c>
      <c r="P73" s="26">
        <f>ROUND(O73/24,2)</f>
        <v>0</v>
      </c>
      <c r="Q73" s="26">
        <f>P73*1.8</f>
        <v>0</v>
      </c>
      <c r="R73" s="27">
        <v>0</v>
      </c>
    </row>
    <row r="74" spans="1:18" x14ac:dyDescent="0.5">
      <c r="A74" s="51"/>
      <c r="B74" s="20" t="s">
        <v>18</v>
      </c>
      <c r="C74" s="21"/>
      <c r="D74" s="22">
        <f>ROUND(C74/12,2)</f>
        <v>0</v>
      </c>
      <c r="E74" s="22">
        <f>D74*1.8</f>
        <v>0</v>
      </c>
      <c r="F74" s="23"/>
      <c r="G74" s="177"/>
      <c r="H74" s="22">
        <f>ROUND(G74/12,2)</f>
        <v>0</v>
      </c>
      <c r="I74" s="22">
        <f>H74*1.8</f>
        <v>0</v>
      </c>
      <c r="J74" s="23"/>
      <c r="K74" s="177"/>
      <c r="L74" s="22">
        <f>ROUND(K74/12,2)</f>
        <v>0</v>
      </c>
      <c r="M74" s="22">
        <f>L74*1.8</f>
        <v>0</v>
      </c>
      <c r="N74" s="23"/>
      <c r="O74" s="52">
        <f t="shared" si="1"/>
        <v>0</v>
      </c>
      <c r="P74" s="26">
        <f>ROUND(O74/24,2)</f>
        <v>0</v>
      </c>
      <c r="Q74" s="26">
        <f>P74*1.8</f>
        <v>0</v>
      </c>
      <c r="R74" s="27">
        <v>0</v>
      </c>
    </row>
    <row r="75" spans="1:18" x14ac:dyDescent="0.5">
      <c r="A75" s="19" t="s">
        <v>41</v>
      </c>
      <c r="B75" s="20" t="s">
        <v>16</v>
      </c>
      <c r="C75" s="183">
        <v>3165</v>
      </c>
      <c r="D75" s="22">
        <f>ROUND(C75/18,2)</f>
        <v>175.83</v>
      </c>
      <c r="E75" s="22"/>
      <c r="F75" s="23">
        <f>SUM(D75,E76:E77)</f>
        <v>175.83</v>
      </c>
      <c r="G75" s="184">
        <v>1071</v>
      </c>
      <c r="H75" s="22">
        <f>ROUND(G75/18,2)</f>
        <v>59.5</v>
      </c>
      <c r="I75" s="22"/>
      <c r="J75" s="23">
        <f>SUM(H75,I76:I77)</f>
        <v>59.5</v>
      </c>
      <c r="K75" s="184">
        <v>354</v>
      </c>
      <c r="L75" s="22">
        <f>ROUND(K75/18,2)</f>
        <v>19.670000000000002</v>
      </c>
      <c r="M75" s="22"/>
      <c r="N75" s="23">
        <f>SUM(L75,M76:M77)</f>
        <v>19.670000000000002</v>
      </c>
      <c r="O75" s="24">
        <f t="shared" si="1"/>
        <v>4590</v>
      </c>
      <c r="P75" s="25">
        <f>ROUND(O75/36,2)</f>
        <v>127.5</v>
      </c>
      <c r="Q75" s="26" t="s">
        <v>33</v>
      </c>
      <c r="R75" s="27">
        <f>SUM(P75,Q76:Q77)</f>
        <v>127.5</v>
      </c>
    </row>
    <row r="76" spans="1:18" x14ac:dyDescent="0.5">
      <c r="A76" s="51"/>
      <c r="B76" s="20" t="s">
        <v>17</v>
      </c>
      <c r="C76" s="183"/>
      <c r="D76" s="22">
        <f>ROUND(C76/12,2)</f>
        <v>0</v>
      </c>
      <c r="E76" s="22">
        <f>D76*1.8</f>
        <v>0</v>
      </c>
      <c r="F76" s="23"/>
      <c r="G76" s="184"/>
      <c r="H76" s="22">
        <f>ROUND(G76/12,2)</f>
        <v>0</v>
      </c>
      <c r="I76" s="22">
        <f>H76*1.8</f>
        <v>0</v>
      </c>
      <c r="J76" s="23"/>
      <c r="K76" s="184"/>
      <c r="L76" s="22">
        <f>ROUND(K76/12,2)</f>
        <v>0</v>
      </c>
      <c r="M76" s="22">
        <f>L76*1.8</f>
        <v>0</v>
      </c>
      <c r="N76" s="23"/>
      <c r="O76" s="24">
        <f t="shared" si="1"/>
        <v>0</v>
      </c>
      <c r="P76" s="26">
        <f>ROUND(O76/24,2)</f>
        <v>0</v>
      </c>
      <c r="Q76" s="26">
        <f>P76*1.8</f>
        <v>0</v>
      </c>
      <c r="R76" s="27">
        <v>0</v>
      </c>
    </row>
    <row r="77" spans="1:18" x14ac:dyDescent="0.5">
      <c r="A77" s="51"/>
      <c r="B77" s="20" t="s">
        <v>18</v>
      </c>
      <c r="C77" s="21"/>
      <c r="D77" s="22">
        <f>ROUND(C77/12,2)</f>
        <v>0</v>
      </c>
      <c r="E77" s="22">
        <f>D77*1.8</f>
        <v>0</v>
      </c>
      <c r="F77" s="23"/>
      <c r="G77" s="177"/>
      <c r="H77" s="22">
        <f>ROUND(G77/12,2)</f>
        <v>0</v>
      </c>
      <c r="I77" s="22">
        <f>H77*1.8</f>
        <v>0</v>
      </c>
      <c r="J77" s="23"/>
      <c r="K77" s="177"/>
      <c r="L77" s="22">
        <f>ROUND(K77/12,2)</f>
        <v>0</v>
      </c>
      <c r="M77" s="22">
        <f>L77*1.8</f>
        <v>0</v>
      </c>
      <c r="N77" s="23"/>
      <c r="O77" s="52">
        <f t="shared" si="1"/>
        <v>0</v>
      </c>
      <c r="P77" s="26">
        <f>ROUND(O77/24,2)</f>
        <v>0</v>
      </c>
      <c r="Q77" s="26">
        <f>P77*1.8</f>
        <v>0</v>
      </c>
      <c r="R77" s="27">
        <v>0</v>
      </c>
    </row>
    <row r="78" spans="1:18" x14ac:dyDescent="0.5">
      <c r="A78" s="19" t="s">
        <v>42</v>
      </c>
      <c r="B78" s="20" t="s">
        <v>16</v>
      </c>
      <c r="C78" s="183"/>
      <c r="D78" s="22">
        <f>ROUND(C78/18,2)</f>
        <v>0</v>
      </c>
      <c r="E78" s="22"/>
      <c r="F78" s="23">
        <f>SUM(D78,E79:E80)</f>
        <v>0</v>
      </c>
      <c r="G78" s="184"/>
      <c r="H78" s="22">
        <f>ROUND(G78/18,2)</f>
        <v>0</v>
      </c>
      <c r="I78" s="22"/>
      <c r="J78" s="23">
        <f>SUM(H78,I79:I80)</f>
        <v>0</v>
      </c>
      <c r="K78" s="184"/>
      <c r="L78" s="22">
        <f>ROUND(K78/18,2)</f>
        <v>0</v>
      </c>
      <c r="M78" s="22"/>
      <c r="N78" s="23">
        <f>SUM(L78,M79:M80)</f>
        <v>0</v>
      </c>
      <c r="O78" s="24">
        <f t="shared" si="1"/>
        <v>0</v>
      </c>
      <c r="P78" s="25">
        <f>ROUND(O78/36,2)</f>
        <v>0</v>
      </c>
      <c r="Q78" s="26" t="s">
        <v>33</v>
      </c>
      <c r="R78" s="27">
        <f>SUM(P78,Q79:Q80)</f>
        <v>0</v>
      </c>
    </row>
    <row r="79" spans="1:18" x14ac:dyDescent="0.5">
      <c r="A79" s="70"/>
      <c r="B79" s="20" t="s">
        <v>17</v>
      </c>
      <c r="C79" s="183"/>
      <c r="D79" s="22">
        <f>ROUND(C79/12,2)</f>
        <v>0</v>
      </c>
      <c r="E79" s="22">
        <f>D79*1.8</f>
        <v>0</v>
      </c>
      <c r="F79" s="23"/>
      <c r="G79" s="184"/>
      <c r="H79" s="22">
        <f>ROUND(G79/12,2)</f>
        <v>0</v>
      </c>
      <c r="I79" s="22">
        <f>H79*1.8</f>
        <v>0</v>
      </c>
      <c r="J79" s="23"/>
      <c r="K79" s="184"/>
      <c r="L79" s="22">
        <f>ROUND(K79/12,2)</f>
        <v>0</v>
      </c>
      <c r="M79" s="22">
        <f>L79*1.8</f>
        <v>0</v>
      </c>
      <c r="N79" s="23"/>
      <c r="O79" s="24">
        <f t="shared" si="1"/>
        <v>0</v>
      </c>
      <c r="P79" s="26">
        <f>ROUND(O79/24,2)</f>
        <v>0</v>
      </c>
      <c r="Q79" s="26">
        <f>P79*1.8</f>
        <v>0</v>
      </c>
      <c r="R79" s="27">
        <v>0</v>
      </c>
    </row>
    <row r="80" spans="1:18" x14ac:dyDescent="0.5">
      <c r="A80" s="70"/>
      <c r="B80" s="20" t="s">
        <v>18</v>
      </c>
      <c r="C80" s="183"/>
      <c r="D80" s="22">
        <f>ROUND(C80/12,2)</f>
        <v>0</v>
      </c>
      <c r="E80" s="22">
        <f>D80*1.8</f>
        <v>0</v>
      </c>
      <c r="F80" s="23"/>
      <c r="G80" s="184"/>
      <c r="H80" s="22">
        <f>ROUND(G80/12,2)</f>
        <v>0</v>
      </c>
      <c r="I80" s="22">
        <f>H80*1.8</f>
        <v>0</v>
      </c>
      <c r="J80" s="23"/>
      <c r="K80" s="184"/>
      <c r="L80" s="22">
        <f>ROUND(K80/12,2)</f>
        <v>0</v>
      </c>
      <c r="M80" s="22">
        <f>L80*1.8</f>
        <v>0</v>
      </c>
      <c r="N80" s="23"/>
      <c r="O80" s="52">
        <f t="shared" si="1"/>
        <v>0</v>
      </c>
      <c r="P80" s="26">
        <f>ROUND(O80/24,2)</f>
        <v>0</v>
      </c>
      <c r="Q80" s="26">
        <f>P80*1.8</f>
        <v>0</v>
      </c>
      <c r="R80" s="27">
        <v>0</v>
      </c>
    </row>
    <row r="81" spans="1:18" x14ac:dyDescent="0.5">
      <c r="A81" s="19" t="s">
        <v>43</v>
      </c>
      <c r="B81" s="20" t="s">
        <v>16</v>
      </c>
      <c r="C81" s="183">
        <v>3906</v>
      </c>
      <c r="D81" s="22">
        <f>ROUND(C81/18,2)</f>
        <v>217</v>
      </c>
      <c r="E81" s="22"/>
      <c r="F81" s="23">
        <f>SUM(D81,E82:E83)</f>
        <v>224.65</v>
      </c>
      <c r="G81" s="184">
        <v>3569</v>
      </c>
      <c r="H81" s="22">
        <f>ROUND(G81/18,2)</f>
        <v>198.28</v>
      </c>
      <c r="I81" s="22"/>
      <c r="J81" s="23">
        <f>SUM(H81,I82:I83)</f>
        <v>204.58</v>
      </c>
      <c r="K81" s="184">
        <v>2704</v>
      </c>
      <c r="L81" s="22">
        <f>ROUND(K81/18,2)</f>
        <v>150.22</v>
      </c>
      <c r="M81" s="22"/>
      <c r="N81" s="23">
        <f>SUM(L81,M82:M83)</f>
        <v>150.22</v>
      </c>
      <c r="O81" s="24">
        <f t="shared" si="1"/>
        <v>10179</v>
      </c>
      <c r="P81" s="25">
        <f>ROUND(O81/36,2)</f>
        <v>282.75</v>
      </c>
      <c r="Q81" s="26" t="s">
        <v>33</v>
      </c>
      <c r="R81" s="27">
        <f>SUM(P81,Q82:Q83)</f>
        <v>289.73399999999998</v>
      </c>
    </row>
    <row r="82" spans="1:18" x14ac:dyDescent="0.5">
      <c r="A82" s="51"/>
      <c r="B82" s="20" t="s">
        <v>17</v>
      </c>
      <c r="C82" s="21">
        <v>51</v>
      </c>
      <c r="D82" s="22">
        <f>ROUND(C82/12,2)</f>
        <v>4.25</v>
      </c>
      <c r="E82" s="22">
        <f>D82*1.8</f>
        <v>7.65</v>
      </c>
      <c r="F82" s="23"/>
      <c r="G82" s="177">
        <v>42</v>
      </c>
      <c r="H82" s="22">
        <f>ROUND(G82/12,2)</f>
        <v>3.5</v>
      </c>
      <c r="I82" s="22">
        <f>H82*1.8</f>
        <v>6.3</v>
      </c>
      <c r="J82" s="23"/>
      <c r="K82" s="177"/>
      <c r="L82" s="22">
        <f>ROUND(K82/12,2)</f>
        <v>0</v>
      </c>
      <c r="M82" s="22">
        <f>L82*1.8</f>
        <v>0</v>
      </c>
      <c r="N82" s="23"/>
      <c r="O82" s="24">
        <f t="shared" si="1"/>
        <v>93</v>
      </c>
      <c r="P82" s="26">
        <f>ROUND(O82/24,2)</f>
        <v>3.88</v>
      </c>
      <c r="Q82" s="26">
        <f>P82*1.8</f>
        <v>6.984</v>
      </c>
      <c r="R82" s="27">
        <v>0</v>
      </c>
    </row>
    <row r="83" spans="1:18" x14ac:dyDescent="0.5">
      <c r="A83" s="51"/>
      <c r="B83" s="20" t="s">
        <v>18</v>
      </c>
      <c r="C83" s="21"/>
      <c r="D83" s="22">
        <f>ROUND(C83/12,2)</f>
        <v>0</v>
      </c>
      <c r="E83" s="22">
        <f>D83*1.8</f>
        <v>0</v>
      </c>
      <c r="F83" s="23"/>
      <c r="G83" s="177"/>
      <c r="H83" s="22">
        <f>ROUND(G83/12,2)</f>
        <v>0</v>
      </c>
      <c r="I83" s="22">
        <f>H83*1.8</f>
        <v>0</v>
      </c>
      <c r="J83" s="23"/>
      <c r="K83" s="177"/>
      <c r="L83" s="22">
        <f>ROUND(K83/12,2)</f>
        <v>0</v>
      </c>
      <c r="M83" s="22">
        <f>L83*1.8</f>
        <v>0</v>
      </c>
      <c r="N83" s="23"/>
      <c r="O83" s="52">
        <f t="shared" si="1"/>
        <v>0</v>
      </c>
      <c r="P83" s="26">
        <f>ROUND(O83/24,2)</f>
        <v>0</v>
      </c>
      <c r="Q83" s="26">
        <f>P83*1.8</f>
        <v>0</v>
      </c>
      <c r="R83" s="27">
        <v>0</v>
      </c>
    </row>
    <row r="84" spans="1:18" x14ac:dyDescent="0.5">
      <c r="A84" s="19" t="s">
        <v>44</v>
      </c>
      <c r="B84" s="20" t="s">
        <v>16</v>
      </c>
      <c r="C84" s="183">
        <v>3213</v>
      </c>
      <c r="D84" s="22">
        <f>ROUND(C84/18,2)</f>
        <v>178.5</v>
      </c>
      <c r="E84" s="22"/>
      <c r="F84" s="23">
        <f>SUM(D84,E85:E86)</f>
        <v>178.5</v>
      </c>
      <c r="G84" s="184">
        <v>2969</v>
      </c>
      <c r="H84" s="22">
        <f>ROUND(G84/18,2)</f>
        <v>164.94</v>
      </c>
      <c r="I84" s="22"/>
      <c r="J84" s="23">
        <f>SUM(H84,I85:I86)</f>
        <v>164.94</v>
      </c>
      <c r="K84" s="184">
        <v>951</v>
      </c>
      <c r="L84" s="22">
        <f>ROUND(K84/18,2)</f>
        <v>52.83</v>
      </c>
      <c r="M84" s="22"/>
      <c r="N84" s="23">
        <f>SUM(L84,M85:M86)</f>
        <v>52.83</v>
      </c>
      <c r="O84" s="24">
        <f t="shared" si="1"/>
        <v>7133</v>
      </c>
      <c r="P84" s="25">
        <f>ROUND(O84/36,2)</f>
        <v>198.14</v>
      </c>
      <c r="Q84" s="26" t="s">
        <v>33</v>
      </c>
      <c r="R84" s="27">
        <f>SUM(P84,Q85:Q86)</f>
        <v>198.14</v>
      </c>
    </row>
    <row r="85" spans="1:18" x14ac:dyDescent="0.5">
      <c r="A85" s="51"/>
      <c r="B85" s="20" t="s">
        <v>17</v>
      </c>
      <c r="C85" s="21"/>
      <c r="D85" s="22">
        <f>ROUND(C85/12,2)</f>
        <v>0</v>
      </c>
      <c r="E85" s="22">
        <f>D85*1.8</f>
        <v>0</v>
      </c>
      <c r="F85" s="23"/>
      <c r="G85" s="177"/>
      <c r="H85" s="22">
        <f>ROUND(G85/12,2)</f>
        <v>0</v>
      </c>
      <c r="I85" s="22">
        <f>H85*1.8</f>
        <v>0</v>
      </c>
      <c r="J85" s="23"/>
      <c r="K85" s="177"/>
      <c r="L85" s="22">
        <f>ROUND(K85/12,2)</f>
        <v>0</v>
      </c>
      <c r="M85" s="22">
        <f>L85*1.8</f>
        <v>0</v>
      </c>
      <c r="N85" s="23"/>
      <c r="O85" s="24">
        <f t="shared" si="1"/>
        <v>0</v>
      </c>
      <c r="P85" s="26">
        <f>ROUND(O85/24,2)</f>
        <v>0</v>
      </c>
      <c r="Q85" s="26">
        <f>P85*1.8</f>
        <v>0</v>
      </c>
      <c r="R85" s="27">
        <v>0</v>
      </c>
    </row>
    <row r="86" spans="1:18" x14ac:dyDescent="0.5">
      <c r="A86" s="51"/>
      <c r="B86" s="20" t="s">
        <v>18</v>
      </c>
      <c r="C86" s="21"/>
      <c r="D86" s="22">
        <f>ROUND(C86/12,2)</f>
        <v>0</v>
      </c>
      <c r="E86" s="22">
        <f>D86*1.8</f>
        <v>0</v>
      </c>
      <c r="F86" s="23"/>
      <c r="G86" s="177"/>
      <c r="H86" s="22">
        <f>ROUND(G86/12,2)</f>
        <v>0</v>
      </c>
      <c r="I86" s="22">
        <f>H86*1.8</f>
        <v>0</v>
      </c>
      <c r="J86" s="23"/>
      <c r="K86" s="177"/>
      <c r="L86" s="22">
        <f>ROUND(K86/12,2)</f>
        <v>0</v>
      </c>
      <c r="M86" s="22">
        <f>L86*1.8</f>
        <v>0</v>
      </c>
      <c r="N86" s="23"/>
      <c r="O86" s="52">
        <f t="shared" si="1"/>
        <v>0</v>
      </c>
      <c r="P86" s="26">
        <f>ROUND(O86/24,2)</f>
        <v>0</v>
      </c>
      <c r="Q86" s="26">
        <f>P86*1.8</f>
        <v>0</v>
      </c>
      <c r="R86" s="27">
        <v>0</v>
      </c>
    </row>
    <row r="87" spans="1:18" x14ac:dyDescent="0.5">
      <c r="A87" s="19" t="s">
        <v>45</v>
      </c>
      <c r="B87" s="20" t="s">
        <v>16</v>
      </c>
      <c r="C87" s="183"/>
      <c r="D87" s="22">
        <f>ROUND(C87/18,2)</f>
        <v>0</v>
      </c>
      <c r="E87" s="22"/>
      <c r="F87" s="23">
        <f>SUM(D87,E88:E89)</f>
        <v>0</v>
      </c>
      <c r="G87" s="184"/>
      <c r="H87" s="22">
        <f>ROUND(G87/18,2)</f>
        <v>0</v>
      </c>
      <c r="I87" s="22"/>
      <c r="J87" s="23">
        <f>SUM(H87,I88:I89)</f>
        <v>0</v>
      </c>
      <c r="K87" s="184"/>
      <c r="L87" s="22">
        <f>ROUND(K87/18,2)</f>
        <v>0</v>
      </c>
      <c r="M87" s="22"/>
      <c r="N87" s="23">
        <f>SUM(L87,M88:M89)</f>
        <v>0</v>
      </c>
      <c r="O87" s="24">
        <f t="shared" si="1"/>
        <v>0</v>
      </c>
      <c r="P87" s="25">
        <f>ROUND(O87/36,2)</f>
        <v>0</v>
      </c>
      <c r="Q87" s="26" t="s">
        <v>33</v>
      </c>
      <c r="R87" s="27">
        <f>SUM(P87,Q88:Q89)</f>
        <v>0</v>
      </c>
    </row>
    <row r="88" spans="1:18" x14ac:dyDescent="0.5">
      <c r="A88" s="51"/>
      <c r="B88" s="20" t="s">
        <v>17</v>
      </c>
      <c r="C88" s="21"/>
      <c r="D88" s="22">
        <f>ROUND(C88/12,2)</f>
        <v>0</v>
      </c>
      <c r="E88" s="22">
        <f>D88*1.8</f>
        <v>0</v>
      </c>
      <c r="F88" s="23"/>
      <c r="G88" s="177"/>
      <c r="H88" s="22">
        <f>ROUND(G88/12,2)</f>
        <v>0</v>
      </c>
      <c r="I88" s="22">
        <f>H88*1.8</f>
        <v>0</v>
      </c>
      <c r="J88" s="23"/>
      <c r="K88" s="177"/>
      <c r="L88" s="22">
        <f>ROUND(K88/12,2)</f>
        <v>0</v>
      </c>
      <c r="M88" s="22">
        <f>L88*1.8</f>
        <v>0</v>
      </c>
      <c r="N88" s="23"/>
      <c r="O88" s="24">
        <f t="shared" si="1"/>
        <v>0</v>
      </c>
      <c r="P88" s="26">
        <f>ROUND(O88/24,2)</f>
        <v>0</v>
      </c>
      <c r="Q88" s="26">
        <f>P88*1.8</f>
        <v>0</v>
      </c>
      <c r="R88" s="27">
        <v>0</v>
      </c>
    </row>
    <row r="89" spans="1:18" x14ac:dyDescent="0.5">
      <c r="A89" s="51"/>
      <c r="B89" s="20" t="s">
        <v>18</v>
      </c>
      <c r="C89" s="21"/>
      <c r="D89" s="22">
        <f>ROUND(C89/12,2)</f>
        <v>0</v>
      </c>
      <c r="E89" s="22">
        <f>D89*1.8</f>
        <v>0</v>
      </c>
      <c r="F89" s="23"/>
      <c r="G89" s="177"/>
      <c r="H89" s="22">
        <f>ROUND(G89/12,2)</f>
        <v>0</v>
      </c>
      <c r="I89" s="22">
        <f>H89*1.8</f>
        <v>0</v>
      </c>
      <c r="J89" s="23"/>
      <c r="K89" s="177"/>
      <c r="L89" s="22">
        <f>ROUND(K89/12,2)</f>
        <v>0</v>
      </c>
      <c r="M89" s="22">
        <f>L89*1.8</f>
        <v>0</v>
      </c>
      <c r="N89" s="23"/>
      <c r="O89" s="52">
        <f t="shared" si="1"/>
        <v>0</v>
      </c>
      <c r="P89" s="26">
        <f>ROUND(O89/24,2)</f>
        <v>0</v>
      </c>
      <c r="Q89" s="26">
        <f>P89*1.8</f>
        <v>0</v>
      </c>
      <c r="R89" s="27">
        <v>0</v>
      </c>
    </row>
    <row r="90" spans="1:18" x14ac:dyDescent="0.5">
      <c r="A90" s="19" t="s">
        <v>46</v>
      </c>
      <c r="B90" s="20" t="s">
        <v>16</v>
      </c>
      <c r="C90" s="183">
        <v>1846</v>
      </c>
      <c r="D90" s="22">
        <f>ROUND(C90/18,2)</f>
        <v>102.56</v>
      </c>
      <c r="E90" s="22"/>
      <c r="F90" s="23">
        <f>SUM(D90,E91:E92)</f>
        <v>102.56</v>
      </c>
      <c r="G90" s="184">
        <v>3204</v>
      </c>
      <c r="H90" s="22">
        <f>ROUND(G90/18,2)</f>
        <v>178</v>
      </c>
      <c r="I90" s="22"/>
      <c r="J90" s="23">
        <f>SUM(H90,I91:I92)</f>
        <v>178</v>
      </c>
      <c r="K90" s="184">
        <v>807</v>
      </c>
      <c r="L90" s="22">
        <f>ROUND(K90/18,2)</f>
        <v>44.83</v>
      </c>
      <c r="M90" s="22"/>
      <c r="N90" s="23">
        <f>SUM(L90,M91:M92)</f>
        <v>44.83</v>
      </c>
      <c r="O90" s="24">
        <f t="shared" si="1"/>
        <v>5857</v>
      </c>
      <c r="P90" s="25">
        <f>ROUND(O90/36,2)</f>
        <v>162.69</v>
      </c>
      <c r="Q90" s="26" t="s">
        <v>33</v>
      </c>
      <c r="R90" s="27">
        <f>SUM(P90,Q91:Q92)</f>
        <v>162.69</v>
      </c>
    </row>
    <row r="91" spans="1:18" x14ac:dyDescent="0.5">
      <c r="A91" s="51"/>
      <c r="B91" s="20" t="s">
        <v>17</v>
      </c>
      <c r="C91" s="21"/>
      <c r="D91" s="22">
        <f>ROUND(C91/12,2)</f>
        <v>0</v>
      </c>
      <c r="E91" s="22">
        <f>D91*1.8</f>
        <v>0</v>
      </c>
      <c r="F91" s="23"/>
      <c r="G91" s="177"/>
      <c r="H91" s="22">
        <f>ROUND(G91/12,2)</f>
        <v>0</v>
      </c>
      <c r="I91" s="22">
        <f>H91*1.8</f>
        <v>0</v>
      </c>
      <c r="J91" s="23"/>
      <c r="K91" s="177"/>
      <c r="L91" s="22">
        <f>ROUND(K91/12,2)</f>
        <v>0</v>
      </c>
      <c r="M91" s="22">
        <f>L91*1.8</f>
        <v>0</v>
      </c>
      <c r="N91" s="23"/>
      <c r="O91" s="24">
        <f t="shared" si="1"/>
        <v>0</v>
      </c>
      <c r="P91" s="26">
        <f>ROUND(O91/24,2)</f>
        <v>0</v>
      </c>
      <c r="Q91" s="26">
        <f>P91*1.8</f>
        <v>0</v>
      </c>
      <c r="R91" s="27">
        <v>0</v>
      </c>
    </row>
    <row r="92" spans="1:18" x14ac:dyDescent="0.5">
      <c r="A92" s="51"/>
      <c r="B92" s="20" t="s">
        <v>18</v>
      </c>
      <c r="C92" s="21"/>
      <c r="D92" s="22">
        <f>ROUND(C92/12,2)</f>
        <v>0</v>
      </c>
      <c r="E92" s="22">
        <f>D92*1.8</f>
        <v>0</v>
      </c>
      <c r="F92" s="23"/>
      <c r="G92" s="177"/>
      <c r="H92" s="22">
        <f>ROUND(G92/12,2)</f>
        <v>0</v>
      </c>
      <c r="I92" s="22">
        <f>H92*1.8</f>
        <v>0</v>
      </c>
      <c r="J92" s="23"/>
      <c r="K92" s="177"/>
      <c r="L92" s="22">
        <f>ROUND(K92/12,2)</f>
        <v>0</v>
      </c>
      <c r="M92" s="22">
        <f>L92*1.8</f>
        <v>0</v>
      </c>
      <c r="N92" s="23"/>
      <c r="O92" s="52">
        <f t="shared" si="1"/>
        <v>0</v>
      </c>
      <c r="P92" s="26">
        <f>ROUND(O92/24,2)</f>
        <v>0</v>
      </c>
      <c r="Q92" s="26">
        <f>P92*1.8</f>
        <v>0</v>
      </c>
      <c r="R92" s="27">
        <v>0</v>
      </c>
    </row>
    <row r="93" spans="1:18" x14ac:dyDescent="0.5">
      <c r="A93" s="71" t="s">
        <v>31</v>
      </c>
      <c r="B93" s="54" t="s">
        <v>16</v>
      </c>
      <c r="C93" s="185">
        <f>SUM(C60,C63,C66,C69,C72,C75,C78,C81,C84,C87,C90)</f>
        <v>37183</v>
      </c>
      <c r="D93" s="56">
        <f>ROUND(C93/18,2)</f>
        <v>2065.7199999999998</v>
      </c>
      <c r="E93" s="56"/>
      <c r="F93" s="57">
        <f>SUM(D93,E94:E95)</f>
        <v>2152.5699999999997</v>
      </c>
      <c r="G93" s="186">
        <f>SUM(G60,G63,G66,G69,G72,G75,G78,G81,G84,G87,G90)</f>
        <v>28476</v>
      </c>
      <c r="H93" s="56">
        <f>ROUND(G93/18,2)</f>
        <v>1582</v>
      </c>
      <c r="I93" s="56"/>
      <c r="J93" s="57">
        <f>SUM(H93,I94:I95)</f>
        <v>1644.55</v>
      </c>
      <c r="K93" s="186">
        <f>SUM(K60,K63,K66,K69,K72,K75,K78,K81,K84,K87,K90)</f>
        <v>10710</v>
      </c>
      <c r="L93" s="56">
        <f>ROUND(K93/18,2)</f>
        <v>595</v>
      </c>
      <c r="M93" s="56"/>
      <c r="N93" s="57">
        <f>SUM(L93,M94:M95)</f>
        <v>595</v>
      </c>
      <c r="O93" s="58">
        <f t="shared" si="1"/>
        <v>76369</v>
      </c>
      <c r="P93" s="59">
        <f>ROUND(O93/36,2)</f>
        <v>2121.36</v>
      </c>
      <c r="Q93" s="60" t="s">
        <v>33</v>
      </c>
      <c r="R93" s="27">
        <f>SUM(P93,Q94:Q95)</f>
        <v>2196.06</v>
      </c>
    </row>
    <row r="94" spans="1:18" x14ac:dyDescent="0.5">
      <c r="A94" s="51"/>
      <c r="B94" s="54" t="s">
        <v>17</v>
      </c>
      <c r="C94" s="185">
        <f>SUM(C61,C64,C67,C70,C73,C76,C79,C82,C85,C88,C91)</f>
        <v>579</v>
      </c>
      <c r="D94" s="56">
        <f>ROUND(C94/12,2)</f>
        <v>48.25</v>
      </c>
      <c r="E94" s="56">
        <f>D94*1.8</f>
        <v>86.850000000000009</v>
      </c>
      <c r="F94" s="57"/>
      <c r="G94" s="186">
        <f>SUM(G61,G64,G67,G70,G73,G76,G79,G82,G85,G88,G91)</f>
        <v>417</v>
      </c>
      <c r="H94" s="56">
        <f>ROUND(G94/12,2)</f>
        <v>34.75</v>
      </c>
      <c r="I94" s="56">
        <f>H94*1.8</f>
        <v>62.550000000000004</v>
      </c>
      <c r="J94" s="57"/>
      <c r="K94" s="186">
        <f>SUM(K61,K64,K67,K70,K73,K76,K79,K82,K85,K88,K91)</f>
        <v>0</v>
      </c>
      <c r="L94" s="56">
        <f>ROUND(K94/12,2)</f>
        <v>0</v>
      </c>
      <c r="M94" s="56">
        <f>L94*1.8</f>
        <v>0</v>
      </c>
      <c r="N94" s="57"/>
      <c r="O94" s="58">
        <f t="shared" si="1"/>
        <v>996</v>
      </c>
      <c r="P94" s="59">
        <f>ROUND(O94/24,2)</f>
        <v>41.5</v>
      </c>
      <c r="Q94" s="60">
        <f>P94*1.8</f>
        <v>74.7</v>
      </c>
      <c r="R94" s="27">
        <v>0</v>
      </c>
    </row>
    <row r="95" spans="1:18" ht="22.5" thickBot="1" x14ac:dyDescent="0.55000000000000004">
      <c r="A95" s="69"/>
      <c r="B95" s="61" t="s">
        <v>18</v>
      </c>
      <c r="C95" s="187">
        <f>SUM(C62,C65,C68,C71,C74,C77,C80,C83,C86,C89,C92)</f>
        <v>0</v>
      </c>
      <c r="D95" s="63">
        <f>ROUND(C95/12,2)</f>
        <v>0</v>
      </c>
      <c r="E95" s="63">
        <f>D95*1.8</f>
        <v>0</v>
      </c>
      <c r="F95" s="64"/>
      <c r="G95" s="188">
        <f>SUM(G62,G65,G68,G71,G74,G77,G80,G83,G86,G89,G92)</f>
        <v>0</v>
      </c>
      <c r="H95" s="63">
        <f>ROUND(G95/12,2)</f>
        <v>0</v>
      </c>
      <c r="I95" s="63">
        <f>H95*1.8</f>
        <v>0</v>
      </c>
      <c r="J95" s="64"/>
      <c r="K95" s="188">
        <f>SUM(K62,K65,K68,K71,K74,K77,K80,K83,K86,K89,K92)</f>
        <v>0</v>
      </c>
      <c r="L95" s="63">
        <f>ROUND(K95/12,2)</f>
        <v>0</v>
      </c>
      <c r="M95" s="63">
        <f>L95*1.8</f>
        <v>0</v>
      </c>
      <c r="N95" s="64"/>
      <c r="O95" s="65">
        <f t="shared" si="1"/>
        <v>0</v>
      </c>
      <c r="P95" s="66">
        <f>ROUND(O95/24,2)</f>
        <v>0</v>
      </c>
      <c r="Q95" s="67">
        <f>P95*1.8</f>
        <v>0</v>
      </c>
      <c r="R95" s="36">
        <v>0</v>
      </c>
    </row>
    <row r="96" spans="1:18" x14ac:dyDescent="0.5">
      <c r="A96" s="37" t="s">
        <v>47</v>
      </c>
      <c r="B96" s="48"/>
      <c r="C96" s="181"/>
      <c r="D96" s="40"/>
      <c r="E96" s="40"/>
      <c r="F96" s="41"/>
      <c r="G96" s="182"/>
      <c r="H96" s="40"/>
      <c r="I96" s="40"/>
      <c r="J96" s="41"/>
      <c r="K96" s="182"/>
      <c r="L96" s="40"/>
      <c r="M96" s="40"/>
      <c r="N96" s="41"/>
      <c r="O96" s="46"/>
      <c r="P96" s="47"/>
      <c r="Q96" s="44"/>
      <c r="R96" s="45"/>
    </row>
    <row r="97" spans="1:18" x14ac:dyDescent="0.5">
      <c r="A97" s="19" t="s">
        <v>47</v>
      </c>
      <c r="B97" s="20" t="s">
        <v>16</v>
      </c>
      <c r="C97" s="21"/>
      <c r="D97" s="22">
        <f>ROUND(C97/18,2)</f>
        <v>0</v>
      </c>
      <c r="E97" s="22"/>
      <c r="F97" s="23">
        <f>SUM(D97,E98:E99)</f>
        <v>22.5</v>
      </c>
      <c r="G97" s="177"/>
      <c r="H97" s="22">
        <f>ROUND(G97/18,2)</f>
        <v>0</v>
      </c>
      <c r="I97" s="22"/>
      <c r="J97" s="23">
        <f>SUM(H97,I98:I99)</f>
        <v>32.4</v>
      </c>
      <c r="K97" s="177"/>
      <c r="L97" s="22">
        <f>ROUND(K97/18,2)</f>
        <v>0</v>
      </c>
      <c r="M97" s="22"/>
      <c r="N97" s="23">
        <f>SUM(L97,M98:M99)</f>
        <v>0.9</v>
      </c>
      <c r="O97" s="24">
        <f t="shared" ref="O97:O111" si="2">SUM(K97,C97,G97)</f>
        <v>0</v>
      </c>
      <c r="P97" s="25">
        <f>ROUND(O97/36,2)</f>
        <v>0</v>
      </c>
      <c r="Q97" s="26" t="s">
        <v>33</v>
      </c>
      <c r="R97" s="27">
        <f>SUM(P97,Q98:Q99)</f>
        <v>27.900000000000002</v>
      </c>
    </row>
    <row r="98" spans="1:18" x14ac:dyDescent="0.5">
      <c r="A98" s="70"/>
      <c r="B98" s="20" t="s">
        <v>17</v>
      </c>
      <c r="C98" s="21">
        <v>150</v>
      </c>
      <c r="D98" s="22">
        <f>ROUND(C98/12,2)</f>
        <v>12.5</v>
      </c>
      <c r="E98" s="22">
        <f>D98*1.8</f>
        <v>22.5</v>
      </c>
      <c r="F98" s="23"/>
      <c r="G98" s="177">
        <f>216</f>
        <v>216</v>
      </c>
      <c r="H98" s="22">
        <f>ROUND(G98/12,2)</f>
        <v>18</v>
      </c>
      <c r="I98" s="22">
        <f>H98*1.8</f>
        <v>32.4</v>
      </c>
      <c r="J98" s="23"/>
      <c r="K98" s="177">
        <v>6</v>
      </c>
      <c r="L98" s="22">
        <f>ROUND(K98/12,2)</f>
        <v>0.5</v>
      </c>
      <c r="M98" s="22">
        <f>L98*1.8</f>
        <v>0.9</v>
      </c>
      <c r="N98" s="23"/>
      <c r="O98" s="24">
        <f t="shared" si="2"/>
        <v>372</v>
      </c>
      <c r="P98" s="26">
        <f>ROUND(O98/24,2)</f>
        <v>15.5</v>
      </c>
      <c r="Q98" s="26">
        <f>P98*1.8</f>
        <v>27.900000000000002</v>
      </c>
      <c r="R98" s="27">
        <v>0</v>
      </c>
    </row>
    <row r="99" spans="1:18" x14ac:dyDescent="0.5">
      <c r="A99" s="70"/>
      <c r="B99" s="20" t="s">
        <v>18</v>
      </c>
      <c r="C99" s="21"/>
      <c r="D99" s="22">
        <f>ROUND(C99/12,2)</f>
        <v>0</v>
      </c>
      <c r="E99" s="22">
        <f>D99*1.8</f>
        <v>0</v>
      </c>
      <c r="F99" s="23"/>
      <c r="G99" s="177"/>
      <c r="H99" s="22">
        <f>ROUND(G99/12,2)</f>
        <v>0</v>
      </c>
      <c r="I99" s="22">
        <f>H99*1.8</f>
        <v>0</v>
      </c>
      <c r="J99" s="23"/>
      <c r="K99" s="177"/>
      <c r="L99" s="22">
        <f>ROUND(K99/12,2)</f>
        <v>0</v>
      </c>
      <c r="M99" s="22">
        <f>L99*1.8</f>
        <v>0</v>
      </c>
      <c r="N99" s="23"/>
      <c r="O99" s="52">
        <f t="shared" si="2"/>
        <v>0</v>
      </c>
      <c r="P99" s="26">
        <f>ROUND(O99/24,2)</f>
        <v>0</v>
      </c>
      <c r="Q99" s="26">
        <f>P99*1.8</f>
        <v>0</v>
      </c>
      <c r="R99" s="27">
        <v>0</v>
      </c>
    </row>
    <row r="100" spans="1:18" x14ac:dyDescent="0.5">
      <c r="A100" s="19" t="s">
        <v>48</v>
      </c>
      <c r="B100" s="20" t="s">
        <v>16</v>
      </c>
      <c r="C100" s="21">
        <v>8933</v>
      </c>
      <c r="D100" s="22">
        <f>ROUND(C100/18,2)</f>
        <v>496.28</v>
      </c>
      <c r="E100" s="22"/>
      <c r="F100" s="23">
        <f>SUM(D100,E101:E102)</f>
        <v>498.08</v>
      </c>
      <c r="G100" s="177">
        <v>6866</v>
      </c>
      <c r="H100" s="22">
        <f>ROUND(G100/18,2)</f>
        <v>381.44</v>
      </c>
      <c r="I100" s="22"/>
      <c r="J100" s="23">
        <f>SUM(H100,I101:I102)</f>
        <v>381.44</v>
      </c>
      <c r="K100" s="177">
        <v>2660</v>
      </c>
      <c r="L100" s="22">
        <f>ROUND(K100/18,2)</f>
        <v>147.78</v>
      </c>
      <c r="M100" s="22"/>
      <c r="N100" s="23">
        <f>SUM(L100,M101:M102)</f>
        <v>147.78</v>
      </c>
      <c r="O100" s="24">
        <f t="shared" si="2"/>
        <v>18459</v>
      </c>
      <c r="P100" s="25">
        <f>ROUND(O100/36,2)</f>
        <v>512.75</v>
      </c>
      <c r="Q100" s="26" t="s">
        <v>33</v>
      </c>
      <c r="R100" s="27">
        <f>SUM(P100,Q101:Q102)</f>
        <v>513.65</v>
      </c>
    </row>
    <row r="101" spans="1:18" x14ac:dyDescent="0.5">
      <c r="A101" s="70"/>
      <c r="B101" s="20" t="s">
        <v>17</v>
      </c>
      <c r="C101" s="21">
        <v>12</v>
      </c>
      <c r="D101" s="22">
        <f>ROUND(C101/12,2)</f>
        <v>1</v>
      </c>
      <c r="E101" s="22">
        <f>D101*1.8</f>
        <v>1.8</v>
      </c>
      <c r="F101" s="23"/>
      <c r="G101" s="177"/>
      <c r="H101" s="22">
        <f>ROUND(G101/12,2)</f>
        <v>0</v>
      </c>
      <c r="I101" s="22">
        <f>H101*1.8</f>
        <v>0</v>
      </c>
      <c r="J101" s="23"/>
      <c r="K101" s="177"/>
      <c r="L101" s="22">
        <f>ROUND(K101/12,2)</f>
        <v>0</v>
      </c>
      <c r="M101" s="22">
        <f>L101*1.8</f>
        <v>0</v>
      </c>
      <c r="N101" s="23"/>
      <c r="O101" s="24">
        <f t="shared" si="2"/>
        <v>12</v>
      </c>
      <c r="P101" s="26">
        <f>ROUND(O101/24,2)</f>
        <v>0.5</v>
      </c>
      <c r="Q101" s="26">
        <f>P101*1.8</f>
        <v>0.9</v>
      </c>
      <c r="R101" s="27">
        <v>0</v>
      </c>
    </row>
    <row r="102" spans="1:18" x14ac:dyDescent="0.5">
      <c r="A102" s="70"/>
      <c r="B102" s="20" t="s">
        <v>18</v>
      </c>
      <c r="C102" s="21"/>
      <c r="D102" s="22">
        <f>ROUND(C102/12,2)</f>
        <v>0</v>
      </c>
      <c r="E102" s="22">
        <f>D102*1.8</f>
        <v>0</v>
      </c>
      <c r="F102" s="23"/>
      <c r="G102" s="177"/>
      <c r="H102" s="22">
        <f>ROUND(G102/12,2)</f>
        <v>0</v>
      </c>
      <c r="I102" s="22">
        <f>H102*1.8</f>
        <v>0</v>
      </c>
      <c r="J102" s="23"/>
      <c r="K102" s="177"/>
      <c r="L102" s="22">
        <f>ROUND(K102/12,2)</f>
        <v>0</v>
      </c>
      <c r="M102" s="22">
        <f>L102*1.8</f>
        <v>0</v>
      </c>
      <c r="N102" s="23"/>
      <c r="O102" s="52">
        <f t="shared" si="2"/>
        <v>0</v>
      </c>
      <c r="P102" s="26">
        <f>ROUND(O102/24,2)</f>
        <v>0</v>
      </c>
      <c r="Q102" s="26">
        <f>P102*1.8</f>
        <v>0</v>
      </c>
      <c r="R102" s="27">
        <v>0</v>
      </c>
    </row>
    <row r="103" spans="1:18" x14ac:dyDescent="0.5">
      <c r="A103" s="19" t="s">
        <v>49</v>
      </c>
      <c r="B103" s="20" t="s">
        <v>16</v>
      </c>
      <c r="C103" s="21">
        <v>14928</v>
      </c>
      <c r="D103" s="22">
        <f>ROUND(C103/18,2)</f>
        <v>829.33</v>
      </c>
      <c r="E103" s="22"/>
      <c r="F103" s="23">
        <f>SUM(D103,E104:E105)</f>
        <v>908.53000000000009</v>
      </c>
      <c r="G103" s="177">
        <v>12393</v>
      </c>
      <c r="H103" s="22">
        <f>ROUND(G103/18,2)</f>
        <v>688.5</v>
      </c>
      <c r="I103" s="22"/>
      <c r="J103" s="23">
        <f>SUM(H103,I104:I105)</f>
        <v>760.05</v>
      </c>
      <c r="K103" s="177">
        <v>7437</v>
      </c>
      <c r="L103" s="22">
        <f>ROUND(K103/18,2)</f>
        <v>413.17</v>
      </c>
      <c r="M103" s="22"/>
      <c r="N103" s="23">
        <f>SUM(L103,M104:M105)</f>
        <v>423.52</v>
      </c>
      <c r="O103" s="24">
        <f t="shared" si="2"/>
        <v>34758</v>
      </c>
      <c r="P103" s="25">
        <f>ROUND(O103/36,2)</f>
        <v>965.5</v>
      </c>
      <c r="Q103" s="26" t="s">
        <v>33</v>
      </c>
      <c r="R103" s="27">
        <f>SUM(P103,Q104:Q105)</f>
        <v>1046.05</v>
      </c>
    </row>
    <row r="104" spans="1:18" x14ac:dyDescent="0.5">
      <c r="A104" s="70"/>
      <c r="B104" s="20" t="s">
        <v>17</v>
      </c>
      <c r="C104" s="21">
        <v>360</v>
      </c>
      <c r="D104" s="22">
        <f>ROUND(C104/12,2)</f>
        <v>30</v>
      </c>
      <c r="E104" s="22">
        <f>D104*1.8</f>
        <v>54</v>
      </c>
      <c r="F104" s="23"/>
      <c r="G104" s="177">
        <v>276</v>
      </c>
      <c r="H104" s="22">
        <f>ROUND(G104/12,2)</f>
        <v>23</v>
      </c>
      <c r="I104" s="22">
        <f>H104*1.8</f>
        <v>41.4</v>
      </c>
      <c r="J104" s="23"/>
      <c r="K104" s="177">
        <v>6</v>
      </c>
      <c r="L104" s="22">
        <f>ROUND(K104/12,2)</f>
        <v>0.5</v>
      </c>
      <c r="M104" s="22">
        <f>L104*1.8</f>
        <v>0.9</v>
      </c>
      <c r="N104" s="23"/>
      <c r="O104" s="24">
        <f t="shared" si="2"/>
        <v>642</v>
      </c>
      <c r="P104" s="26">
        <f>ROUND(O104/24,2)</f>
        <v>26.75</v>
      </c>
      <c r="Q104" s="26">
        <f>P104*1.8</f>
        <v>48.15</v>
      </c>
      <c r="R104" s="27">
        <v>0</v>
      </c>
    </row>
    <row r="105" spans="1:18" x14ac:dyDescent="0.5">
      <c r="A105" s="70"/>
      <c r="B105" s="20" t="s">
        <v>18</v>
      </c>
      <c r="C105" s="21">
        <v>168</v>
      </c>
      <c r="D105" s="22">
        <f>ROUND(C105/12,2)</f>
        <v>14</v>
      </c>
      <c r="E105" s="22">
        <f>D105*1.8</f>
        <v>25.2</v>
      </c>
      <c r="F105" s="23"/>
      <c r="G105" s="177">
        <v>201</v>
      </c>
      <c r="H105" s="22">
        <f>ROUND(G105/12,2)</f>
        <v>16.75</v>
      </c>
      <c r="I105" s="22">
        <f>H105*1.8</f>
        <v>30.150000000000002</v>
      </c>
      <c r="J105" s="23"/>
      <c r="K105" s="177">
        <v>63</v>
      </c>
      <c r="L105" s="22">
        <f>ROUND(K105/12,2)</f>
        <v>5.25</v>
      </c>
      <c r="M105" s="22">
        <f>L105*1.8</f>
        <v>9.4500000000000011</v>
      </c>
      <c r="N105" s="23"/>
      <c r="O105" s="52">
        <f t="shared" si="2"/>
        <v>432</v>
      </c>
      <c r="P105" s="26">
        <f>ROUND(O105/24,2)</f>
        <v>18</v>
      </c>
      <c r="Q105" s="26">
        <f>P105*1.8</f>
        <v>32.4</v>
      </c>
      <c r="R105" s="27">
        <v>0</v>
      </c>
    </row>
    <row r="106" spans="1:18" x14ac:dyDescent="0.5">
      <c r="A106" s="19" t="s">
        <v>50</v>
      </c>
      <c r="B106" s="20" t="s">
        <v>16</v>
      </c>
      <c r="C106" s="21">
        <v>12606</v>
      </c>
      <c r="D106" s="22">
        <f>ROUND(C106/18,2)</f>
        <v>700.33</v>
      </c>
      <c r="E106" s="22"/>
      <c r="F106" s="23">
        <f>SUM(D106,E107:E108)</f>
        <v>815.98000000000013</v>
      </c>
      <c r="G106" s="177">
        <f>10749</f>
        <v>10749</v>
      </c>
      <c r="H106" s="22">
        <f>ROUND(G106/18,2)</f>
        <v>597.16999999999996</v>
      </c>
      <c r="I106" s="22"/>
      <c r="J106" s="23">
        <f>SUM(H106,I107:I108)</f>
        <v>692.87599999999986</v>
      </c>
      <c r="K106" s="177">
        <v>4929</v>
      </c>
      <c r="L106" s="22">
        <f>ROUND(K106/18,2)</f>
        <v>273.83</v>
      </c>
      <c r="M106" s="22"/>
      <c r="N106" s="23">
        <f>SUM(L106,M107:M108)</f>
        <v>326.02999999999997</v>
      </c>
      <c r="O106" s="24">
        <f t="shared" si="2"/>
        <v>28284</v>
      </c>
      <c r="P106" s="25">
        <f>ROUND(O106/36,2)</f>
        <v>785.67</v>
      </c>
      <c r="Q106" s="26" t="s">
        <v>33</v>
      </c>
      <c r="R106" s="27">
        <f>SUM(P106,Q107:Q108)</f>
        <v>917.44799999999998</v>
      </c>
    </row>
    <row r="107" spans="1:18" x14ac:dyDescent="0.5">
      <c r="A107" s="70"/>
      <c r="B107" s="20" t="s">
        <v>17</v>
      </c>
      <c r="C107" s="21">
        <v>708</v>
      </c>
      <c r="D107" s="22">
        <f>ROUND(C107/12,2)</f>
        <v>59</v>
      </c>
      <c r="E107" s="22">
        <f>D107*1.8</f>
        <v>106.2</v>
      </c>
      <c r="F107" s="23"/>
      <c r="G107" s="177">
        <f>552</f>
        <v>552</v>
      </c>
      <c r="H107" s="22">
        <f>ROUND(G107/12,2)</f>
        <v>46</v>
      </c>
      <c r="I107" s="22">
        <f>H107*1.8</f>
        <v>82.8</v>
      </c>
      <c r="J107" s="23"/>
      <c r="K107" s="177">
        <v>312</v>
      </c>
      <c r="L107" s="22">
        <f>ROUND(K107/12,2)</f>
        <v>26</v>
      </c>
      <c r="M107" s="22">
        <f>L107*1.8</f>
        <v>46.800000000000004</v>
      </c>
      <c r="N107" s="23"/>
      <c r="O107" s="24">
        <f t="shared" si="2"/>
        <v>1572</v>
      </c>
      <c r="P107" s="26">
        <f>ROUND(O107/24,2)</f>
        <v>65.5</v>
      </c>
      <c r="Q107" s="26">
        <f>P107*1.8</f>
        <v>117.9</v>
      </c>
      <c r="R107" s="27">
        <v>0</v>
      </c>
    </row>
    <row r="108" spans="1:18" x14ac:dyDescent="0.5">
      <c r="A108" s="70"/>
      <c r="B108" s="20" t="s">
        <v>18</v>
      </c>
      <c r="C108" s="21">
        <v>63</v>
      </c>
      <c r="D108" s="22">
        <f>ROUND(C108/12,2)</f>
        <v>5.25</v>
      </c>
      <c r="E108" s="22">
        <f>D108*1.8</f>
        <v>9.4500000000000011</v>
      </c>
      <c r="F108" s="23"/>
      <c r="G108" s="177">
        <f>86</f>
        <v>86</v>
      </c>
      <c r="H108" s="22">
        <f>ROUND(G108/12,2)</f>
        <v>7.17</v>
      </c>
      <c r="I108" s="22">
        <f>H108*1.8</f>
        <v>12.906000000000001</v>
      </c>
      <c r="J108" s="23"/>
      <c r="K108" s="177">
        <v>36</v>
      </c>
      <c r="L108" s="22">
        <f>ROUND(K108/12,2)</f>
        <v>3</v>
      </c>
      <c r="M108" s="22">
        <f>L108*1.8</f>
        <v>5.4</v>
      </c>
      <c r="N108" s="23"/>
      <c r="O108" s="52">
        <f t="shared" si="2"/>
        <v>185</v>
      </c>
      <c r="P108" s="26">
        <f>ROUND(O108/24,2)</f>
        <v>7.71</v>
      </c>
      <c r="Q108" s="26">
        <f>P108*1.8</f>
        <v>13.878</v>
      </c>
      <c r="R108" s="27">
        <v>0</v>
      </c>
    </row>
    <row r="109" spans="1:18" x14ac:dyDescent="0.5">
      <c r="A109" s="71" t="s">
        <v>31</v>
      </c>
      <c r="B109" s="54" t="s">
        <v>16</v>
      </c>
      <c r="C109" s="55">
        <f>SUM(C97,C100,C103,C106)</f>
        <v>36467</v>
      </c>
      <c r="D109" s="56">
        <f>ROUND(C109/18,2)</f>
        <v>2025.94</v>
      </c>
      <c r="E109" s="56"/>
      <c r="F109" s="57">
        <f>SUM(D109,E110:E111)</f>
        <v>2245.09</v>
      </c>
      <c r="G109" s="189">
        <f>SUM(G97,G100,G103,G106)</f>
        <v>30008</v>
      </c>
      <c r="H109" s="56">
        <f>ROUND(G109/18,2)</f>
        <v>1667.11</v>
      </c>
      <c r="I109" s="56"/>
      <c r="J109" s="57">
        <f>SUM(H109,I110:I111)</f>
        <v>1866.7659999999998</v>
      </c>
      <c r="K109" s="189">
        <f>SUM(K97,K100,K103,K106)</f>
        <v>15026</v>
      </c>
      <c r="L109" s="56">
        <f>ROUND(K109/18,2)</f>
        <v>834.78</v>
      </c>
      <c r="M109" s="56"/>
      <c r="N109" s="57">
        <f>SUM(L109,M110:M111)</f>
        <v>898.23</v>
      </c>
      <c r="O109" s="58">
        <f t="shared" si="2"/>
        <v>81501</v>
      </c>
      <c r="P109" s="59">
        <f>ROUND(O109/36,2)</f>
        <v>2263.92</v>
      </c>
      <c r="Q109" s="60" t="s">
        <v>33</v>
      </c>
      <c r="R109" s="27">
        <f>SUM(P109,Q110:Q111)</f>
        <v>2505.0479999999998</v>
      </c>
    </row>
    <row r="110" spans="1:18" x14ac:dyDescent="0.5">
      <c r="A110" s="72"/>
      <c r="B110" s="54" t="s">
        <v>17</v>
      </c>
      <c r="C110" s="55">
        <f>SUM(C98,C101,C104,C107)</f>
        <v>1230</v>
      </c>
      <c r="D110" s="56">
        <f>ROUND(C110/12,2)</f>
        <v>102.5</v>
      </c>
      <c r="E110" s="56">
        <f>D110*1.8</f>
        <v>184.5</v>
      </c>
      <c r="F110" s="57"/>
      <c r="G110" s="189">
        <f>SUM(G98,G101,G104,G107)</f>
        <v>1044</v>
      </c>
      <c r="H110" s="56">
        <f>ROUND(G110/12,2)</f>
        <v>87</v>
      </c>
      <c r="I110" s="56">
        <f>H110*1.8</f>
        <v>156.6</v>
      </c>
      <c r="J110" s="57"/>
      <c r="K110" s="189">
        <f>SUM(K98,K101,K104,K107)</f>
        <v>324</v>
      </c>
      <c r="L110" s="56">
        <f>ROUND(K110/12,2)</f>
        <v>27</v>
      </c>
      <c r="M110" s="56">
        <f>L110*1.8</f>
        <v>48.6</v>
      </c>
      <c r="N110" s="57"/>
      <c r="O110" s="73">
        <f t="shared" si="2"/>
        <v>2598</v>
      </c>
      <c r="P110" s="60">
        <f>ROUND(O110/24,2)</f>
        <v>108.25</v>
      </c>
      <c r="Q110" s="60">
        <f>P110*1.8</f>
        <v>194.85</v>
      </c>
      <c r="R110" s="27">
        <v>0</v>
      </c>
    </row>
    <row r="111" spans="1:18" ht="22.5" thickBot="1" x14ac:dyDescent="0.55000000000000004">
      <c r="A111" s="74"/>
      <c r="B111" s="61" t="s">
        <v>18</v>
      </c>
      <c r="C111" s="62">
        <f>SUM(C99,C102,C105,C108)</f>
        <v>231</v>
      </c>
      <c r="D111" s="63">
        <f>ROUND(C111/12,2)</f>
        <v>19.25</v>
      </c>
      <c r="E111" s="63">
        <f>D111*1.8</f>
        <v>34.65</v>
      </c>
      <c r="F111" s="64"/>
      <c r="G111" s="190">
        <f>SUM(G99,G102,G105,G108)</f>
        <v>287</v>
      </c>
      <c r="H111" s="63">
        <f>ROUND(G111/12,2)</f>
        <v>23.92</v>
      </c>
      <c r="I111" s="63">
        <f>H111*1.8</f>
        <v>43.056000000000004</v>
      </c>
      <c r="J111" s="64"/>
      <c r="K111" s="190">
        <f>SUM(K99,K102,K105,K108)</f>
        <v>99</v>
      </c>
      <c r="L111" s="63">
        <f>ROUND(K111/12,2)</f>
        <v>8.25</v>
      </c>
      <c r="M111" s="63">
        <f>L111*1.8</f>
        <v>14.85</v>
      </c>
      <c r="N111" s="64"/>
      <c r="O111" s="75">
        <f t="shared" si="2"/>
        <v>617</v>
      </c>
      <c r="P111" s="67">
        <f>ROUND(O111/24,2)</f>
        <v>25.71</v>
      </c>
      <c r="Q111" s="67">
        <f>P111*1.8</f>
        <v>46.278000000000006</v>
      </c>
      <c r="R111" s="36">
        <v>0</v>
      </c>
    </row>
    <row r="112" spans="1:18" x14ac:dyDescent="0.5">
      <c r="A112" s="37" t="s">
        <v>51</v>
      </c>
      <c r="B112" s="48"/>
      <c r="C112" s="39"/>
      <c r="D112" s="40"/>
      <c r="E112" s="40"/>
      <c r="F112" s="41"/>
      <c r="G112" s="180"/>
      <c r="H112" s="40"/>
      <c r="I112" s="40"/>
      <c r="J112" s="41"/>
      <c r="K112" s="180"/>
      <c r="L112" s="40"/>
      <c r="M112" s="40"/>
      <c r="N112" s="41"/>
      <c r="O112" s="76"/>
      <c r="P112" s="47"/>
      <c r="Q112" s="44"/>
      <c r="R112" s="45"/>
    </row>
    <row r="113" spans="1:18" x14ac:dyDescent="0.5">
      <c r="A113" s="19" t="s">
        <v>15</v>
      </c>
      <c r="B113" s="20" t="s">
        <v>16</v>
      </c>
      <c r="C113" s="21">
        <f>5578+2002+363</f>
        <v>7943</v>
      </c>
      <c r="D113" s="22">
        <f>ROUND(C113/18,2)</f>
        <v>441.28</v>
      </c>
      <c r="E113" s="22"/>
      <c r="F113" s="23">
        <f>SUM(D113,E114:E115)</f>
        <v>634.43999999999994</v>
      </c>
      <c r="G113" s="177">
        <f>4331+1620+1329</f>
        <v>7280</v>
      </c>
      <c r="H113" s="22">
        <f>ROUND(G113/18,2)</f>
        <v>404.44</v>
      </c>
      <c r="I113" s="22"/>
      <c r="J113" s="23">
        <f>SUM(H113,I114:I115)</f>
        <v>576.1</v>
      </c>
      <c r="K113" s="177">
        <f>1670+2130+730</f>
        <v>4530</v>
      </c>
      <c r="L113" s="22">
        <f>ROUND(K113/18,2)</f>
        <v>251.67</v>
      </c>
      <c r="M113" s="22"/>
      <c r="N113" s="23">
        <f>SUM(L113,M114:M115)</f>
        <v>310.83</v>
      </c>
      <c r="O113" s="24">
        <f>SUM(K113,C113,G113)</f>
        <v>19753</v>
      </c>
      <c r="P113" s="25">
        <f>ROUND(O113/36,2)</f>
        <v>548.69000000000005</v>
      </c>
      <c r="Q113" s="26" t="s">
        <v>33</v>
      </c>
      <c r="R113" s="27">
        <f>SUM(P113,Q114:Q115)</f>
        <v>760.69</v>
      </c>
    </row>
    <row r="114" spans="1:18" x14ac:dyDescent="0.5">
      <c r="A114" s="72"/>
      <c r="B114" s="20" t="s">
        <v>17</v>
      </c>
      <c r="C114" s="21">
        <f>1027+132</f>
        <v>1159</v>
      </c>
      <c r="D114" s="22">
        <f>ROUND(C114/12,2)</f>
        <v>96.58</v>
      </c>
      <c r="E114" s="22">
        <f>D114*2</f>
        <v>193.16</v>
      </c>
      <c r="F114" s="23"/>
      <c r="G114" s="177">
        <f>901+129</f>
        <v>1030</v>
      </c>
      <c r="H114" s="22">
        <f>ROUND(G114/12,2)</f>
        <v>85.83</v>
      </c>
      <c r="I114" s="22">
        <f>H114*2</f>
        <v>171.66</v>
      </c>
      <c r="J114" s="23"/>
      <c r="K114" s="177">
        <v>355</v>
      </c>
      <c r="L114" s="22">
        <f>ROUND(K114/12,2)</f>
        <v>29.58</v>
      </c>
      <c r="M114" s="22">
        <f>L114*2</f>
        <v>59.16</v>
      </c>
      <c r="N114" s="23"/>
      <c r="O114" s="52">
        <f>SUM(K114,C114,G114)</f>
        <v>2544</v>
      </c>
      <c r="P114" s="25">
        <f>ROUND(O114/24,2)</f>
        <v>106</v>
      </c>
      <c r="Q114" s="26">
        <f>P114*2</f>
        <v>212</v>
      </c>
      <c r="R114" s="27">
        <v>0</v>
      </c>
    </row>
    <row r="115" spans="1:18" ht="22.5" thickBot="1" x14ac:dyDescent="0.55000000000000004">
      <c r="A115" s="74"/>
      <c r="B115" s="29" t="s">
        <v>18</v>
      </c>
      <c r="C115" s="30"/>
      <c r="D115" s="31">
        <f>ROUND(C115/12,2)</f>
        <v>0</v>
      </c>
      <c r="E115" s="31">
        <f>D115*2</f>
        <v>0</v>
      </c>
      <c r="F115" s="32"/>
      <c r="G115" s="179"/>
      <c r="H115" s="31">
        <f>ROUND(G115/12,2)</f>
        <v>0</v>
      </c>
      <c r="I115" s="31">
        <f>H115*2</f>
        <v>0</v>
      </c>
      <c r="J115" s="32"/>
      <c r="K115" s="179"/>
      <c r="L115" s="31">
        <f>ROUND(K115/12,2)</f>
        <v>0</v>
      </c>
      <c r="M115" s="31">
        <f>L115*2</f>
        <v>0</v>
      </c>
      <c r="N115" s="32"/>
      <c r="O115" s="77">
        <f>SUM(K115,C115,G115)</f>
        <v>0</v>
      </c>
      <c r="P115" s="34">
        <f>ROUND(O115/24,2)</f>
        <v>0</v>
      </c>
      <c r="Q115" s="35">
        <f>P115*2</f>
        <v>0</v>
      </c>
      <c r="R115" s="36">
        <v>0</v>
      </c>
    </row>
    <row r="116" spans="1:18" x14ac:dyDescent="0.5">
      <c r="A116" s="37" t="s">
        <v>52</v>
      </c>
      <c r="B116" s="48"/>
      <c r="C116" s="39"/>
      <c r="D116" s="40"/>
      <c r="E116" s="40"/>
      <c r="F116" s="41"/>
      <c r="G116" s="180"/>
      <c r="H116" s="40"/>
      <c r="I116" s="40"/>
      <c r="J116" s="41"/>
      <c r="K116" s="180"/>
      <c r="L116" s="40"/>
      <c r="M116" s="40"/>
      <c r="N116" s="41"/>
      <c r="O116" s="76"/>
      <c r="P116" s="47"/>
      <c r="Q116" s="44"/>
      <c r="R116" s="45"/>
    </row>
    <row r="117" spans="1:18" x14ac:dyDescent="0.5">
      <c r="A117" s="19" t="s">
        <v>15</v>
      </c>
      <c r="B117" s="20" t="s">
        <v>16</v>
      </c>
      <c r="C117" s="21">
        <f>3089+513+6</f>
        <v>3608</v>
      </c>
      <c r="D117" s="22">
        <f>ROUND(C117/18,2)</f>
        <v>200.44</v>
      </c>
      <c r="E117" s="22"/>
      <c r="F117" s="23">
        <f>SUM(D117,E118:E119)</f>
        <v>200.6</v>
      </c>
      <c r="G117" s="177">
        <f>2949+414+6</f>
        <v>3369</v>
      </c>
      <c r="H117" s="22">
        <f>ROUND(G117/18,2)</f>
        <v>187.17</v>
      </c>
      <c r="I117" s="22"/>
      <c r="J117" s="23">
        <f>SUM(H117,I118:I119)</f>
        <v>187.17</v>
      </c>
      <c r="K117" s="177">
        <v>399</v>
      </c>
      <c r="L117" s="22">
        <f>ROUND(K117/18,2)</f>
        <v>22.17</v>
      </c>
      <c r="M117" s="22"/>
      <c r="N117" s="23">
        <f>SUM(L117,M118:M119)</f>
        <v>22.17</v>
      </c>
      <c r="O117" s="24">
        <f>SUM(K117,C117,G117)</f>
        <v>7376</v>
      </c>
      <c r="P117" s="25">
        <f>ROUND(O117/36,2)</f>
        <v>204.89</v>
      </c>
      <c r="Q117" s="26" t="s">
        <v>33</v>
      </c>
      <c r="R117" s="27">
        <f>SUM(P117,Q118:Q119)</f>
        <v>204.97</v>
      </c>
    </row>
    <row r="118" spans="1:18" x14ac:dyDescent="0.5">
      <c r="A118" s="72"/>
      <c r="B118" s="20" t="s">
        <v>17</v>
      </c>
      <c r="C118" s="21">
        <v>1</v>
      </c>
      <c r="D118" s="22">
        <f>ROUND(C118/12,2)</f>
        <v>0.08</v>
      </c>
      <c r="E118" s="22">
        <f>D118*2</f>
        <v>0.16</v>
      </c>
      <c r="F118" s="23"/>
      <c r="G118" s="177"/>
      <c r="H118" s="22">
        <f>ROUND(G118/12,2)</f>
        <v>0</v>
      </c>
      <c r="I118" s="22">
        <f>H118*2</f>
        <v>0</v>
      </c>
      <c r="J118" s="23"/>
      <c r="K118" s="177"/>
      <c r="L118" s="22">
        <f>ROUND(K118/12,2)</f>
        <v>0</v>
      </c>
      <c r="M118" s="22">
        <f>L118*2</f>
        <v>0</v>
      </c>
      <c r="N118" s="23"/>
      <c r="O118" s="52">
        <f>SUM(K118,C118,G118)</f>
        <v>1</v>
      </c>
      <c r="P118" s="25">
        <f>ROUND(O118/24,2)</f>
        <v>0.04</v>
      </c>
      <c r="Q118" s="26">
        <f>P118*2</f>
        <v>0.08</v>
      </c>
      <c r="R118" s="27">
        <v>0</v>
      </c>
    </row>
    <row r="119" spans="1:18" ht="22.5" thickBot="1" x14ac:dyDescent="0.55000000000000004">
      <c r="A119" s="74"/>
      <c r="B119" s="29" t="s">
        <v>18</v>
      </c>
      <c r="C119" s="30"/>
      <c r="D119" s="31">
        <f>ROUND(C119/12,2)</f>
        <v>0</v>
      </c>
      <c r="E119" s="31">
        <f>D119*2</f>
        <v>0</v>
      </c>
      <c r="F119" s="32"/>
      <c r="G119" s="179"/>
      <c r="H119" s="31">
        <f>ROUND(G119/12,2)</f>
        <v>0</v>
      </c>
      <c r="I119" s="31">
        <f>H119*2</f>
        <v>0</v>
      </c>
      <c r="J119" s="32"/>
      <c r="K119" s="179"/>
      <c r="L119" s="31">
        <f>ROUND(K119/12,2)</f>
        <v>0</v>
      </c>
      <c r="M119" s="31">
        <f>L119*2</f>
        <v>0</v>
      </c>
      <c r="N119" s="32"/>
      <c r="O119" s="77">
        <f>SUM(K119,C119,G119)</f>
        <v>0</v>
      </c>
      <c r="P119" s="34">
        <f>ROUND(O119/24,2)</f>
        <v>0</v>
      </c>
      <c r="Q119" s="35">
        <f>P119*2</f>
        <v>0</v>
      </c>
      <c r="R119" s="36">
        <v>0</v>
      </c>
    </row>
    <row r="120" spans="1:18" x14ac:dyDescent="0.5">
      <c r="A120" s="37" t="s">
        <v>53</v>
      </c>
      <c r="B120" s="48"/>
      <c r="C120" s="39"/>
      <c r="D120" s="40"/>
      <c r="E120" s="40"/>
      <c r="F120" s="41"/>
      <c r="G120" s="180"/>
      <c r="H120" s="40"/>
      <c r="I120" s="40"/>
      <c r="J120" s="41"/>
      <c r="K120" s="180"/>
      <c r="L120" s="40"/>
      <c r="M120" s="40"/>
      <c r="N120" s="41"/>
      <c r="O120" s="46"/>
      <c r="P120" s="47"/>
      <c r="Q120" s="44"/>
      <c r="R120" s="45"/>
    </row>
    <row r="121" spans="1:18" x14ac:dyDescent="0.5">
      <c r="A121" s="19" t="s">
        <v>54</v>
      </c>
      <c r="B121" s="20" t="s">
        <v>16</v>
      </c>
      <c r="C121" s="21">
        <v>3279</v>
      </c>
      <c r="D121" s="22">
        <f>ROUND(C121/18,2)</f>
        <v>182.17</v>
      </c>
      <c r="E121" s="22"/>
      <c r="F121" s="23">
        <f>SUM(D121,E122:E123)</f>
        <v>209.01</v>
      </c>
      <c r="G121" s="177">
        <v>2133</v>
      </c>
      <c r="H121" s="22">
        <f>ROUND(G121/18,2)</f>
        <v>118.5</v>
      </c>
      <c r="I121" s="22"/>
      <c r="J121" s="23">
        <f>SUM(H121,I122:I123)</f>
        <v>140.84</v>
      </c>
      <c r="K121" s="177">
        <v>2061</v>
      </c>
      <c r="L121" s="22">
        <f>ROUND(K121/18,2)</f>
        <v>114.5</v>
      </c>
      <c r="M121" s="22"/>
      <c r="N121" s="23">
        <f>SUM(L121,M122:M123)</f>
        <v>114.5</v>
      </c>
      <c r="O121" s="24">
        <f t="shared" ref="O121:O153" si="3">SUM(K121,C121,G121)</f>
        <v>7473</v>
      </c>
      <c r="P121" s="25">
        <f>ROUND(O121/36,2)</f>
        <v>207.58</v>
      </c>
      <c r="Q121" s="26" t="s">
        <v>33</v>
      </c>
      <c r="R121" s="27">
        <f>SUM(P121,Q122:Q123)</f>
        <v>232.16000000000003</v>
      </c>
    </row>
    <row r="122" spans="1:18" x14ac:dyDescent="0.5">
      <c r="A122" s="70"/>
      <c r="B122" s="20" t="s">
        <v>17</v>
      </c>
      <c r="C122" s="21">
        <v>161</v>
      </c>
      <c r="D122" s="22">
        <f>ROUND(C122/12,2)</f>
        <v>13.42</v>
      </c>
      <c r="E122" s="22">
        <f>D122*2</f>
        <v>26.84</v>
      </c>
      <c r="F122" s="23"/>
      <c r="G122" s="177">
        <v>134</v>
      </c>
      <c r="H122" s="22">
        <f>ROUND(G122/12,2)</f>
        <v>11.17</v>
      </c>
      <c r="I122" s="22">
        <f>H122*2</f>
        <v>22.34</v>
      </c>
      <c r="J122" s="23"/>
      <c r="K122" s="177"/>
      <c r="L122" s="22">
        <f>ROUND(K122/12,2)</f>
        <v>0</v>
      </c>
      <c r="M122" s="22">
        <f>L122*2</f>
        <v>0</v>
      </c>
      <c r="N122" s="23"/>
      <c r="O122" s="24">
        <f t="shared" si="3"/>
        <v>295</v>
      </c>
      <c r="P122" s="25">
        <f>ROUND(O122/24,2)</f>
        <v>12.29</v>
      </c>
      <c r="Q122" s="26">
        <f>P122*2</f>
        <v>24.58</v>
      </c>
      <c r="R122" s="27">
        <v>0</v>
      </c>
    </row>
    <row r="123" spans="1:18" x14ac:dyDescent="0.5">
      <c r="A123" s="70"/>
      <c r="B123" s="20" t="s">
        <v>18</v>
      </c>
      <c r="C123" s="21"/>
      <c r="D123" s="22">
        <f>ROUND(C123/12,2)</f>
        <v>0</v>
      </c>
      <c r="E123" s="22">
        <f>D123*2</f>
        <v>0</v>
      </c>
      <c r="F123" s="23"/>
      <c r="G123" s="177"/>
      <c r="H123" s="22">
        <f>ROUND(G123/12,2)</f>
        <v>0</v>
      </c>
      <c r="I123" s="22">
        <f>H123*2</f>
        <v>0</v>
      </c>
      <c r="J123" s="23"/>
      <c r="K123" s="177"/>
      <c r="L123" s="22">
        <f>ROUND(K123/12,2)</f>
        <v>0</v>
      </c>
      <c r="M123" s="22">
        <f>L123*2</f>
        <v>0</v>
      </c>
      <c r="N123" s="23"/>
      <c r="O123" s="52">
        <f t="shared" si="3"/>
        <v>0</v>
      </c>
      <c r="P123" s="25">
        <f>ROUND(O123/24,2)</f>
        <v>0</v>
      </c>
      <c r="Q123" s="26">
        <f>P123*2</f>
        <v>0</v>
      </c>
      <c r="R123" s="27">
        <v>0</v>
      </c>
    </row>
    <row r="124" spans="1:18" x14ac:dyDescent="0.5">
      <c r="A124" s="19" t="s">
        <v>55</v>
      </c>
      <c r="B124" s="20" t="s">
        <v>16</v>
      </c>
      <c r="C124" s="21">
        <v>845</v>
      </c>
      <c r="D124" s="22">
        <f>ROUND(C124/18,2)</f>
        <v>46.94</v>
      </c>
      <c r="E124" s="22"/>
      <c r="F124" s="23">
        <f>SUM(D124,E125:E126)</f>
        <v>46.94</v>
      </c>
      <c r="G124" s="177">
        <v>504</v>
      </c>
      <c r="H124" s="22">
        <f>ROUND(G124/18,2)</f>
        <v>28</v>
      </c>
      <c r="I124" s="22"/>
      <c r="J124" s="23">
        <f>SUM(H124,I125:I126)</f>
        <v>28</v>
      </c>
      <c r="K124" s="177">
        <v>69</v>
      </c>
      <c r="L124" s="22">
        <f>ROUND(K124/18,2)</f>
        <v>3.83</v>
      </c>
      <c r="M124" s="22"/>
      <c r="N124" s="23">
        <f>SUM(L124,M125:M126)</f>
        <v>3.83</v>
      </c>
      <c r="O124" s="24">
        <f t="shared" si="3"/>
        <v>1418</v>
      </c>
      <c r="P124" s="25">
        <f>ROUND(O124/36,2)</f>
        <v>39.39</v>
      </c>
      <c r="Q124" s="26" t="s">
        <v>33</v>
      </c>
      <c r="R124" s="27">
        <f>SUM(P124,Q125:Q126)</f>
        <v>39.39</v>
      </c>
    </row>
    <row r="125" spans="1:18" x14ac:dyDescent="0.5">
      <c r="A125" s="70"/>
      <c r="B125" s="20" t="s">
        <v>17</v>
      </c>
      <c r="C125" s="21"/>
      <c r="D125" s="22">
        <f>ROUND(C125/12,2)</f>
        <v>0</v>
      </c>
      <c r="E125" s="22">
        <f>D125*2</f>
        <v>0</v>
      </c>
      <c r="F125" s="23"/>
      <c r="G125" s="177"/>
      <c r="H125" s="22">
        <f>ROUND(G125/12,2)</f>
        <v>0</v>
      </c>
      <c r="I125" s="22">
        <f>H125*2</f>
        <v>0</v>
      </c>
      <c r="J125" s="23"/>
      <c r="K125" s="177"/>
      <c r="L125" s="22">
        <f>ROUND(K125/12,2)</f>
        <v>0</v>
      </c>
      <c r="M125" s="22">
        <f>L125*2</f>
        <v>0</v>
      </c>
      <c r="N125" s="23"/>
      <c r="O125" s="24">
        <f t="shared" si="3"/>
        <v>0</v>
      </c>
      <c r="P125" s="25">
        <f>ROUND(O125/24,2)</f>
        <v>0</v>
      </c>
      <c r="Q125" s="26">
        <f>P125*2</f>
        <v>0</v>
      </c>
      <c r="R125" s="27">
        <v>0</v>
      </c>
    </row>
    <row r="126" spans="1:18" x14ac:dyDescent="0.5">
      <c r="A126" s="70"/>
      <c r="B126" s="20" t="s">
        <v>18</v>
      </c>
      <c r="C126" s="21"/>
      <c r="D126" s="22">
        <f>ROUND(C126/12,2)</f>
        <v>0</v>
      </c>
      <c r="E126" s="22">
        <f>D126*2</f>
        <v>0</v>
      </c>
      <c r="F126" s="23"/>
      <c r="G126" s="177"/>
      <c r="H126" s="22">
        <f>ROUND(G126/12,2)</f>
        <v>0</v>
      </c>
      <c r="I126" s="22">
        <f>H126*2</f>
        <v>0</v>
      </c>
      <c r="J126" s="23"/>
      <c r="K126" s="177"/>
      <c r="L126" s="22">
        <f>ROUND(K126/12,2)</f>
        <v>0</v>
      </c>
      <c r="M126" s="22">
        <f>L126*2</f>
        <v>0</v>
      </c>
      <c r="N126" s="23"/>
      <c r="O126" s="52">
        <f t="shared" si="3"/>
        <v>0</v>
      </c>
      <c r="P126" s="25">
        <f>ROUND(O126/24,2)</f>
        <v>0</v>
      </c>
      <c r="Q126" s="26">
        <f>P126*2</f>
        <v>0</v>
      </c>
      <c r="R126" s="27">
        <v>0</v>
      </c>
    </row>
    <row r="127" spans="1:18" x14ac:dyDescent="0.5">
      <c r="A127" s="19" t="s">
        <v>56</v>
      </c>
      <c r="B127" s="20" t="s">
        <v>16</v>
      </c>
      <c r="C127" s="21">
        <v>27</v>
      </c>
      <c r="D127" s="22">
        <f>ROUND(C127/18,2)</f>
        <v>1.5</v>
      </c>
      <c r="E127" s="22"/>
      <c r="F127" s="23">
        <f>SUM(D127,E128:E129)</f>
        <v>1.5</v>
      </c>
      <c r="G127" s="177">
        <v>343</v>
      </c>
      <c r="H127" s="22">
        <f>ROUND(G127/18,2)</f>
        <v>19.059999999999999</v>
      </c>
      <c r="I127" s="22"/>
      <c r="J127" s="23">
        <f>SUM(H127,I128:I129)</f>
        <v>19.059999999999999</v>
      </c>
      <c r="K127" s="177">
        <v>2</v>
      </c>
      <c r="L127" s="22">
        <f>ROUND(K127/18,2)</f>
        <v>0.11</v>
      </c>
      <c r="M127" s="22"/>
      <c r="N127" s="23">
        <f>SUM(L127,M128:M129)</f>
        <v>0.11</v>
      </c>
      <c r="O127" s="24">
        <f t="shared" si="3"/>
        <v>372</v>
      </c>
      <c r="P127" s="25">
        <f>ROUND(O127/36,2)</f>
        <v>10.33</v>
      </c>
      <c r="Q127" s="26" t="s">
        <v>33</v>
      </c>
      <c r="R127" s="27">
        <f>SUM(P127,Q128:Q129)</f>
        <v>10.33</v>
      </c>
    </row>
    <row r="128" spans="1:18" x14ac:dyDescent="0.5">
      <c r="A128" s="70"/>
      <c r="B128" s="20" t="s">
        <v>17</v>
      </c>
      <c r="C128" s="21"/>
      <c r="D128" s="22">
        <f>ROUND(C128/12,2)</f>
        <v>0</v>
      </c>
      <c r="E128" s="22">
        <f>D128*2</f>
        <v>0</v>
      </c>
      <c r="F128" s="23"/>
      <c r="G128" s="177"/>
      <c r="H128" s="22">
        <f>ROUND(G128/12,2)</f>
        <v>0</v>
      </c>
      <c r="I128" s="22">
        <f>H128*2</f>
        <v>0</v>
      </c>
      <c r="J128" s="23"/>
      <c r="K128" s="177"/>
      <c r="L128" s="22">
        <f>ROUND(K128/12,2)</f>
        <v>0</v>
      </c>
      <c r="M128" s="22">
        <f>L128*2</f>
        <v>0</v>
      </c>
      <c r="N128" s="23"/>
      <c r="O128" s="24">
        <f t="shared" si="3"/>
        <v>0</v>
      </c>
      <c r="P128" s="25">
        <f>ROUND(O128/24,2)</f>
        <v>0</v>
      </c>
      <c r="Q128" s="26">
        <f>P128*2</f>
        <v>0</v>
      </c>
      <c r="R128" s="27">
        <v>0</v>
      </c>
    </row>
    <row r="129" spans="1:18" x14ac:dyDescent="0.5">
      <c r="A129" s="70"/>
      <c r="B129" s="20" t="s">
        <v>18</v>
      </c>
      <c r="C129" s="21"/>
      <c r="D129" s="22">
        <f>ROUND(C129/12,2)</f>
        <v>0</v>
      </c>
      <c r="E129" s="22">
        <f>D129*2</f>
        <v>0</v>
      </c>
      <c r="F129" s="23"/>
      <c r="G129" s="177"/>
      <c r="H129" s="22">
        <f>ROUND(G129/12,2)</f>
        <v>0</v>
      </c>
      <c r="I129" s="22">
        <f>H129*2</f>
        <v>0</v>
      </c>
      <c r="J129" s="23"/>
      <c r="K129" s="177"/>
      <c r="L129" s="22">
        <f>ROUND(K129/12,2)</f>
        <v>0</v>
      </c>
      <c r="M129" s="22">
        <f>L129*2</f>
        <v>0</v>
      </c>
      <c r="N129" s="23"/>
      <c r="O129" s="52">
        <f t="shared" si="3"/>
        <v>0</v>
      </c>
      <c r="P129" s="25">
        <f>ROUND(O129/24,2)</f>
        <v>0</v>
      </c>
      <c r="Q129" s="26">
        <f>P129*2</f>
        <v>0</v>
      </c>
      <c r="R129" s="27">
        <v>0</v>
      </c>
    </row>
    <row r="130" spans="1:18" x14ac:dyDescent="0.5">
      <c r="A130" s="19" t="s">
        <v>57</v>
      </c>
      <c r="B130" s="20" t="s">
        <v>16</v>
      </c>
      <c r="C130" s="21">
        <v>36</v>
      </c>
      <c r="D130" s="22">
        <f>ROUND(C130/18,2)</f>
        <v>2</v>
      </c>
      <c r="E130" s="22"/>
      <c r="F130" s="23">
        <f>SUM(D130,E131:E132)</f>
        <v>2</v>
      </c>
      <c r="G130" s="177">
        <v>264</v>
      </c>
      <c r="H130" s="22">
        <f>ROUND(G130/18,2)</f>
        <v>14.67</v>
      </c>
      <c r="I130" s="22"/>
      <c r="J130" s="23">
        <f>SUM(H130,I131:I132)</f>
        <v>14.67</v>
      </c>
      <c r="K130" s="177"/>
      <c r="L130" s="22">
        <f>ROUND(K130/18,2)</f>
        <v>0</v>
      </c>
      <c r="M130" s="22"/>
      <c r="N130" s="23">
        <f>SUM(L130,M131:M132)</f>
        <v>0</v>
      </c>
      <c r="O130" s="24">
        <f t="shared" si="3"/>
        <v>300</v>
      </c>
      <c r="P130" s="25">
        <f>ROUND(O130/36,2)</f>
        <v>8.33</v>
      </c>
      <c r="Q130" s="26" t="s">
        <v>33</v>
      </c>
      <c r="R130" s="27">
        <f>SUM(P130,Q131:Q132)</f>
        <v>8.33</v>
      </c>
    </row>
    <row r="131" spans="1:18" x14ac:dyDescent="0.5">
      <c r="A131" s="70"/>
      <c r="B131" s="20" t="s">
        <v>17</v>
      </c>
      <c r="C131" s="21"/>
      <c r="D131" s="22">
        <f>ROUND(C131/12,2)</f>
        <v>0</v>
      </c>
      <c r="E131" s="22">
        <f>D131*2</f>
        <v>0</v>
      </c>
      <c r="F131" s="23"/>
      <c r="G131" s="177"/>
      <c r="H131" s="22">
        <f>ROUND(G131/12,2)</f>
        <v>0</v>
      </c>
      <c r="I131" s="22">
        <f>H131*2</f>
        <v>0</v>
      </c>
      <c r="J131" s="23"/>
      <c r="K131" s="177"/>
      <c r="L131" s="22">
        <f>ROUND(K131/12,2)</f>
        <v>0</v>
      </c>
      <c r="M131" s="22">
        <f>L131*2</f>
        <v>0</v>
      </c>
      <c r="N131" s="23"/>
      <c r="O131" s="24">
        <f t="shared" si="3"/>
        <v>0</v>
      </c>
      <c r="P131" s="25">
        <f>ROUND(O131/24,2)</f>
        <v>0</v>
      </c>
      <c r="Q131" s="26">
        <f>P131*2</f>
        <v>0</v>
      </c>
      <c r="R131" s="27">
        <v>0</v>
      </c>
    </row>
    <row r="132" spans="1:18" x14ac:dyDescent="0.5">
      <c r="A132" s="70"/>
      <c r="B132" s="20" t="s">
        <v>18</v>
      </c>
      <c r="C132" s="21"/>
      <c r="D132" s="22">
        <f>ROUND(C132/12,2)</f>
        <v>0</v>
      </c>
      <c r="E132" s="22">
        <f>D132*2</f>
        <v>0</v>
      </c>
      <c r="F132" s="23"/>
      <c r="G132" s="177"/>
      <c r="H132" s="22">
        <f>ROUND(G132/12,2)</f>
        <v>0</v>
      </c>
      <c r="I132" s="22">
        <f>H132*2</f>
        <v>0</v>
      </c>
      <c r="J132" s="23"/>
      <c r="K132" s="177"/>
      <c r="L132" s="22">
        <f>ROUND(K132/12,2)</f>
        <v>0</v>
      </c>
      <c r="M132" s="22">
        <f>L132*2</f>
        <v>0</v>
      </c>
      <c r="N132" s="23"/>
      <c r="O132" s="52">
        <f t="shared" si="3"/>
        <v>0</v>
      </c>
      <c r="P132" s="25">
        <f>ROUND(O132/24,2)</f>
        <v>0</v>
      </c>
      <c r="Q132" s="26">
        <f>P132*2</f>
        <v>0</v>
      </c>
      <c r="R132" s="27">
        <v>0</v>
      </c>
    </row>
    <row r="133" spans="1:18" x14ac:dyDescent="0.5">
      <c r="A133" s="19" t="s">
        <v>58</v>
      </c>
      <c r="B133" s="20" t="s">
        <v>16</v>
      </c>
      <c r="C133" s="21">
        <v>1142</v>
      </c>
      <c r="D133" s="22">
        <f>ROUND(C133/18,2)</f>
        <v>63.44</v>
      </c>
      <c r="E133" s="22"/>
      <c r="F133" s="23">
        <f>SUM(D133,E134:E135)</f>
        <v>63.44</v>
      </c>
      <c r="G133" s="177">
        <v>1012</v>
      </c>
      <c r="H133" s="22">
        <f>ROUND(G133/18,2)</f>
        <v>56.22</v>
      </c>
      <c r="I133" s="22"/>
      <c r="J133" s="23">
        <f>SUM(H133,I134:I135)</f>
        <v>57.22</v>
      </c>
      <c r="K133" s="177">
        <v>122</v>
      </c>
      <c r="L133" s="22">
        <f>ROUND(K133/18,2)</f>
        <v>6.78</v>
      </c>
      <c r="M133" s="22"/>
      <c r="N133" s="23">
        <f>SUM(L133,M134:M135)</f>
        <v>6.78</v>
      </c>
      <c r="O133" s="24">
        <f t="shared" si="3"/>
        <v>2276</v>
      </c>
      <c r="P133" s="25">
        <f>ROUND(O133/36,2)</f>
        <v>63.22</v>
      </c>
      <c r="Q133" s="26" t="s">
        <v>33</v>
      </c>
      <c r="R133" s="27">
        <f>SUM(P133,Q134:Q135)</f>
        <v>63.72</v>
      </c>
    </row>
    <row r="134" spans="1:18" x14ac:dyDescent="0.5">
      <c r="A134" s="70"/>
      <c r="B134" s="20" t="s">
        <v>17</v>
      </c>
      <c r="C134" s="21"/>
      <c r="D134" s="22">
        <f>ROUND(C134/12,2)</f>
        <v>0</v>
      </c>
      <c r="E134" s="22">
        <f>D134*2</f>
        <v>0</v>
      </c>
      <c r="F134" s="23"/>
      <c r="G134" s="177">
        <v>6</v>
      </c>
      <c r="H134" s="22">
        <f>ROUND(G134/12,2)</f>
        <v>0.5</v>
      </c>
      <c r="I134" s="22">
        <f>H134*2</f>
        <v>1</v>
      </c>
      <c r="J134" s="23"/>
      <c r="K134" s="177"/>
      <c r="L134" s="22">
        <f>ROUND(K134/12,2)</f>
        <v>0</v>
      </c>
      <c r="M134" s="22">
        <f>L134*2</f>
        <v>0</v>
      </c>
      <c r="N134" s="23"/>
      <c r="O134" s="24">
        <f t="shared" si="3"/>
        <v>6</v>
      </c>
      <c r="P134" s="25">
        <f>ROUND(O134/24,2)</f>
        <v>0.25</v>
      </c>
      <c r="Q134" s="26">
        <f>P134*2</f>
        <v>0.5</v>
      </c>
      <c r="R134" s="27">
        <v>0</v>
      </c>
    </row>
    <row r="135" spans="1:18" x14ac:dyDescent="0.5">
      <c r="A135" s="70"/>
      <c r="B135" s="20" t="s">
        <v>18</v>
      </c>
      <c r="C135" s="21"/>
      <c r="D135" s="22">
        <f>ROUND(C135/12,2)</f>
        <v>0</v>
      </c>
      <c r="E135" s="22">
        <f>D135*2</f>
        <v>0</v>
      </c>
      <c r="F135" s="23"/>
      <c r="G135" s="177"/>
      <c r="H135" s="22">
        <f>ROUND(G135/12,2)</f>
        <v>0</v>
      </c>
      <c r="I135" s="22">
        <f>H135*2</f>
        <v>0</v>
      </c>
      <c r="J135" s="23"/>
      <c r="K135" s="177"/>
      <c r="L135" s="22">
        <f>ROUND(K135/12,2)</f>
        <v>0</v>
      </c>
      <c r="M135" s="22">
        <f>L135*2</f>
        <v>0</v>
      </c>
      <c r="N135" s="23"/>
      <c r="O135" s="52">
        <f t="shared" si="3"/>
        <v>0</v>
      </c>
      <c r="P135" s="25">
        <f>ROUND(O135/24,2)</f>
        <v>0</v>
      </c>
      <c r="Q135" s="26">
        <f>P135*2</f>
        <v>0</v>
      </c>
      <c r="R135" s="27">
        <v>0</v>
      </c>
    </row>
    <row r="136" spans="1:18" x14ac:dyDescent="0.5">
      <c r="A136" s="19" t="s">
        <v>59</v>
      </c>
      <c r="B136" s="20" t="s">
        <v>16</v>
      </c>
      <c r="C136" s="21">
        <v>112</v>
      </c>
      <c r="D136" s="22">
        <f>ROUND(C136/18,2)</f>
        <v>6.22</v>
      </c>
      <c r="E136" s="22"/>
      <c r="F136" s="23">
        <f>SUM(D136,E137:E138)</f>
        <v>6.22</v>
      </c>
      <c r="G136" s="177">
        <v>249</v>
      </c>
      <c r="H136" s="22">
        <f>ROUND(G136/18,2)</f>
        <v>13.83</v>
      </c>
      <c r="I136" s="22"/>
      <c r="J136" s="23">
        <f>SUM(H136,I137:I138)</f>
        <v>13.83</v>
      </c>
      <c r="K136" s="177">
        <v>8</v>
      </c>
      <c r="L136" s="22">
        <f>ROUND(K136/18,2)</f>
        <v>0.44</v>
      </c>
      <c r="M136" s="22"/>
      <c r="N136" s="23">
        <f>SUM(L136,M137:M138)</f>
        <v>0.44</v>
      </c>
      <c r="O136" s="24">
        <f t="shared" si="3"/>
        <v>369</v>
      </c>
      <c r="P136" s="25">
        <f>ROUND(O136/36,2)</f>
        <v>10.25</v>
      </c>
      <c r="Q136" s="26" t="s">
        <v>33</v>
      </c>
      <c r="R136" s="27">
        <f>SUM(P136,Q137:Q138)</f>
        <v>10.25</v>
      </c>
    </row>
    <row r="137" spans="1:18" x14ac:dyDescent="0.5">
      <c r="A137" s="70"/>
      <c r="B137" s="20" t="s">
        <v>17</v>
      </c>
      <c r="C137" s="21"/>
      <c r="D137" s="22">
        <f>ROUND(C137/12,2)</f>
        <v>0</v>
      </c>
      <c r="E137" s="22">
        <f>D137*2</f>
        <v>0</v>
      </c>
      <c r="F137" s="23"/>
      <c r="G137" s="177"/>
      <c r="H137" s="22">
        <f>ROUND(G137/12,2)</f>
        <v>0</v>
      </c>
      <c r="I137" s="22">
        <f>H137*2</f>
        <v>0</v>
      </c>
      <c r="J137" s="23"/>
      <c r="K137" s="177"/>
      <c r="L137" s="22">
        <f>ROUND(K137/12,2)</f>
        <v>0</v>
      </c>
      <c r="M137" s="22">
        <f>L137*2</f>
        <v>0</v>
      </c>
      <c r="N137" s="23"/>
      <c r="O137" s="24">
        <f t="shared" si="3"/>
        <v>0</v>
      </c>
      <c r="P137" s="25">
        <f>ROUND(O137/24,2)</f>
        <v>0</v>
      </c>
      <c r="Q137" s="26">
        <f>P137*2</f>
        <v>0</v>
      </c>
      <c r="R137" s="27">
        <v>0</v>
      </c>
    </row>
    <row r="138" spans="1:18" x14ac:dyDescent="0.5">
      <c r="A138" s="70"/>
      <c r="B138" s="20" t="s">
        <v>18</v>
      </c>
      <c r="C138" s="21"/>
      <c r="D138" s="22">
        <f>ROUND(C138/12,2)</f>
        <v>0</v>
      </c>
      <c r="E138" s="22">
        <f>D138*2</f>
        <v>0</v>
      </c>
      <c r="F138" s="23"/>
      <c r="G138" s="177"/>
      <c r="H138" s="22">
        <f>ROUND(G138/12,2)</f>
        <v>0</v>
      </c>
      <c r="I138" s="22">
        <f>H138*2</f>
        <v>0</v>
      </c>
      <c r="J138" s="23"/>
      <c r="K138" s="177"/>
      <c r="L138" s="22">
        <f>ROUND(K138/12,2)</f>
        <v>0</v>
      </c>
      <c r="M138" s="22">
        <f>L138*2</f>
        <v>0</v>
      </c>
      <c r="N138" s="23"/>
      <c r="O138" s="52">
        <f t="shared" si="3"/>
        <v>0</v>
      </c>
      <c r="P138" s="25">
        <f>ROUND(O138/24,2)</f>
        <v>0</v>
      </c>
      <c r="Q138" s="26">
        <f>P138*2</f>
        <v>0</v>
      </c>
      <c r="R138" s="27">
        <v>0</v>
      </c>
    </row>
    <row r="139" spans="1:18" x14ac:dyDescent="0.5">
      <c r="A139" s="19" t="s">
        <v>60</v>
      </c>
      <c r="B139" s="20" t="s">
        <v>16</v>
      </c>
      <c r="C139" s="21">
        <v>1557</v>
      </c>
      <c r="D139" s="22">
        <f>ROUND(C139/18,2)</f>
        <v>86.5</v>
      </c>
      <c r="E139" s="22"/>
      <c r="F139" s="23">
        <f>SUM(D139,E140:E141)</f>
        <v>86.5</v>
      </c>
      <c r="G139" s="177">
        <v>1724</v>
      </c>
      <c r="H139" s="22">
        <f>ROUND(G139/18,2)</f>
        <v>95.78</v>
      </c>
      <c r="I139" s="22"/>
      <c r="J139" s="23">
        <f>SUM(H139,I140:I141)</f>
        <v>95.78</v>
      </c>
      <c r="K139" s="177">
        <v>106</v>
      </c>
      <c r="L139" s="22">
        <f>ROUND(K139/18,2)</f>
        <v>5.89</v>
      </c>
      <c r="M139" s="22"/>
      <c r="N139" s="23">
        <f>SUM(L139,M140:M141)</f>
        <v>5.89</v>
      </c>
      <c r="O139" s="24">
        <f t="shared" si="3"/>
        <v>3387</v>
      </c>
      <c r="P139" s="25">
        <f>ROUND(O139/36,2)</f>
        <v>94.08</v>
      </c>
      <c r="Q139" s="26" t="s">
        <v>33</v>
      </c>
      <c r="R139" s="27">
        <f>SUM(P139,Q140:Q141)</f>
        <v>94.08</v>
      </c>
    </row>
    <row r="140" spans="1:18" x14ac:dyDescent="0.5">
      <c r="A140" s="70"/>
      <c r="B140" s="20" t="s">
        <v>17</v>
      </c>
      <c r="C140" s="21"/>
      <c r="D140" s="22">
        <f>ROUND(C140/12,2)</f>
        <v>0</v>
      </c>
      <c r="E140" s="22">
        <f>D140*2</f>
        <v>0</v>
      </c>
      <c r="F140" s="23"/>
      <c r="G140" s="177"/>
      <c r="H140" s="22">
        <f>ROUND(G140/12,2)</f>
        <v>0</v>
      </c>
      <c r="I140" s="22">
        <f>H140*2</f>
        <v>0</v>
      </c>
      <c r="J140" s="23"/>
      <c r="K140" s="177"/>
      <c r="L140" s="22">
        <f>ROUND(K140/12,2)</f>
        <v>0</v>
      </c>
      <c r="M140" s="22">
        <f>L140*2</f>
        <v>0</v>
      </c>
      <c r="N140" s="23"/>
      <c r="O140" s="24">
        <f t="shared" si="3"/>
        <v>0</v>
      </c>
      <c r="P140" s="25">
        <f>ROUND(O140/24,2)</f>
        <v>0</v>
      </c>
      <c r="Q140" s="26">
        <f>P140*2</f>
        <v>0</v>
      </c>
      <c r="R140" s="27">
        <v>0</v>
      </c>
    </row>
    <row r="141" spans="1:18" x14ac:dyDescent="0.5">
      <c r="A141" s="70"/>
      <c r="B141" s="20" t="s">
        <v>18</v>
      </c>
      <c r="C141" s="21"/>
      <c r="D141" s="22">
        <f>ROUND(C141/12,2)</f>
        <v>0</v>
      </c>
      <c r="E141" s="22">
        <f>D141*2</f>
        <v>0</v>
      </c>
      <c r="F141" s="23"/>
      <c r="G141" s="177"/>
      <c r="H141" s="22">
        <f>ROUND(G141/12,2)</f>
        <v>0</v>
      </c>
      <c r="I141" s="22">
        <f>H141*2</f>
        <v>0</v>
      </c>
      <c r="J141" s="23"/>
      <c r="K141" s="177"/>
      <c r="L141" s="22">
        <f>ROUND(K141/12,2)</f>
        <v>0</v>
      </c>
      <c r="M141" s="22">
        <f>L141*2</f>
        <v>0</v>
      </c>
      <c r="N141" s="23"/>
      <c r="O141" s="52">
        <f t="shared" si="3"/>
        <v>0</v>
      </c>
      <c r="P141" s="25">
        <f>ROUND(O141/24,2)</f>
        <v>0</v>
      </c>
      <c r="Q141" s="26">
        <f>P141*2</f>
        <v>0</v>
      </c>
      <c r="R141" s="27">
        <v>0</v>
      </c>
    </row>
    <row r="142" spans="1:18" x14ac:dyDescent="0.5">
      <c r="A142" s="19" t="s">
        <v>61</v>
      </c>
      <c r="B142" s="20" t="s">
        <v>16</v>
      </c>
      <c r="C142" s="21">
        <v>1467</v>
      </c>
      <c r="D142" s="22">
        <f>ROUND(C142/18,2)</f>
        <v>81.5</v>
      </c>
      <c r="E142" s="22"/>
      <c r="F142" s="23">
        <f>SUM(D142,E143:E144)</f>
        <v>81.5</v>
      </c>
      <c r="G142" s="177">
        <v>1818</v>
      </c>
      <c r="H142" s="22">
        <f>ROUND(G142/18,2)</f>
        <v>101</v>
      </c>
      <c r="I142" s="22"/>
      <c r="J142" s="23">
        <f>SUM(H142,I143:I144)</f>
        <v>101</v>
      </c>
      <c r="K142" s="177"/>
      <c r="L142" s="22">
        <f>ROUND(K142/18,2)</f>
        <v>0</v>
      </c>
      <c r="M142" s="22"/>
      <c r="N142" s="23">
        <f>SUM(L142,M143:M144)</f>
        <v>0</v>
      </c>
      <c r="O142" s="24">
        <f t="shared" si="3"/>
        <v>3285</v>
      </c>
      <c r="P142" s="25">
        <f>ROUND(O142/36,2)</f>
        <v>91.25</v>
      </c>
      <c r="Q142" s="26" t="s">
        <v>33</v>
      </c>
      <c r="R142" s="27">
        <f>SUM(P142,Q143:Q144)</f>
        <v>91.25</v>
      </c>
    </row>
    <row r="143" spans="1:18" x14ac:dyDescent="0.5">
      <c r="A143" s="70"/>
      <c r="B143" s="20" t="s">
        <v>17</v>
      </c>
      <c r="C143" s="21"/>
      <c r="D143" s="22">
        <f>ROUND(C143/12,2)</f>
        <v>0</v>
      </c>
      <c r="E143" s="22">
        <f>D143*2</f>
        <v>0</v>
      </c>
      <c r="F143" s="23"/>
      <c r="G143" s="177"/>
      <c r="H143" s="22">
        <f>ROUND(G143/12,2)</f>
        <v>0</v>
      </c>
      <c r="I143" s="22">
        <f>H143*2</f>
        <v>0</v>
      </c>
      <c r="J143" s="23"/>
      <c r="K143" s="177"/>
      <c r="L143" s="22">
        <f>ROUND(K143/12,2)</f>
        <v>0</v>
      </c>
      <c r="M143" s="22">
        <f>L143*2</f>
        <v>0</v>
      </c>
      <c r="N143" s="23"/>
      <c r="O143" s="24">
        <f t="shared" si="3"/>
        <v>0</v>
      </c>
      <c r="P143" s="25">
        <f>ROUND(O143/24,2)</f>
        <v>0</v>
      </c>
      <c r="Q143" s="26">
        <f>P143*2</f>
        <v>0</v>
      </c>
      <c r="R143" s="27">
        <v>0</v>
      </c>
    </row>
    <row r="144" spans="1:18" x14ac:dyDescent="0.5">
      <c r="A144" s="70"/>
      <c r="B144" s="20" t="s">
        <v>18</v>
      </c>
      <c r="C144" s="21"/>
      <c r="D144" s="22">
        <f>ROUND(C144/12,2)</f>
        <v>0</v>
      </c>
      <c r="E144" s="22">
        <f>D144*2</f>
        <v>0</v>
      </c>
      <c r="F144" s="23"/>
      <c r="G144" s="177"/>
      <c r="H144" s="22">
        <f>ROUND(G144/12,2)</f>
        <v>0</v>
      </c>
      <c r="I144" s="22">
        <f>H144*2</f>
        <v>0</v>
      </c>
      <c r="J144" s="23"/>
      <c r="K144" s="177"/>
      <c r="L144" s="22">
        <f>ROUND(K144/12,2)</f>
        <v>0</v>
      </c>
      <c r="M144" s="22">
        <f>L144*2</f>
        <v>0</v>
      </c>
      <c r="N144" s="23"/>
      <c r="O144" s="52">
        <f t="shared" si="3"/>
        <v>0</v>
      </c>
      <c r="P144" s="25">
        <f>ROUND(O144/24,2)</f>
        <v>0</v>
      </c>
      <c r="Q144" s="26">
        <f>P144*2</f>
        <v>0</v>
      </c>
      <c r="R144" s="27">
        <v>0</v>
      </c>
    </row>
    <row r="145" spans="1:18" x14ac:dyDescent="0.5">
      <c r="A145" s="19" t="s">
        <v>62</v>
      </c>
      <c r="B145" s="20" t="s">
        <v>16</v>
      </c>
      <c r="C145" s="21">
        <v>183</v>
      </c>
      <c r="D145" s="22">
        <f>ROUND(C145/18,2)</f>
        <v>10.17</v>
      </c>
      <c r="E145" s="22"/>
      <c r="F145" s="23">
        <f>SUM(D145,E146:E147)</f>
        <v>13.17</v>
      </c>
      <c r="G145" s="177"/>
      <c r="H145" s="22">
        <f>ROUND(G145/18,2)</f>
        <v>0</v>
      </c>
      <c r="I145" s="22"/>
      <c r="J145" s="23">
        <f>SUM(H145,I146:I147)</f>
        <v>0</v>
      </c>
      <c r="K145" s="177"/>
      <c r="L145" s="22">
        <f>ROUND(K145/18,2)</f>
        <v>0</v>
      </c>
      <c r="M145" s="22"/>
      <c r="N145" s="23">
        <f>SUM(L145,M146:M147)</f>
        <v>0</v>
      </c>
      <c r="O145" s="24">
        <f t="shared" si="3"/>
        <v>183</v>
      </c>
      <c r="P145" s="25">
        <f>ROUND(O145/36,2)</f>
        <v>5.08</v>
      </c>
      <c r="Q145" s="26" t="s">
        <v>33</v>
      </c>
      <c r="R145" s="27">
        <f>SUM(P145,Q146:Q147)</f>
        <v>6.58</v>
      </c>
    </row>
    <row r="146" spans="1:18" x14ac:dyDescent="0.5">
      <c r="A146" s="70"/>
      <c r="B146" s="20" t="s">
        <v>17</v>
      </c>
      <c r="C146" s="21">
        <v>18</v>
      </c>
      <c r="D146" s="22">
        <f>ROUND(C146/12,2)</f>
        <v>1.5</v>
      </c>
      <c r="E146" s="22">
        <f>D146*2</f>
        <v>3</v>
      </c>
      <c r="F146" s="23"/>
      <c r="G146" s="177"/>
      <c r="H146" s="22">
        <f>ROUND(G146/12,2)</f>
        <v>0</v>
      </c>
      <c r="I146" s="22">
        <f>H146*2</f>
        <v>0</v>
      </c>
      <c r="J146" s="23"/>
      <c r="K146" s="177"/>
      <c r="L146" s="22">
        <f>ROUND(K146/12,2)</f>
        <v>0</v>
      </c>
      <c r="M146" s="22">
        <f>L146*2</f>
        <v>0</v>
      </c>
      <c r="N146" s="23"/>
      <c r="O146" s="24">
        <f t="shared" si="3"/>
        <v>18</v>
      </c>
      <c r="P146" s="25">
        <f>ROUND(O146/24,2)</f>
        <v>0.75</v>
      </c>
      <c r="Q146" s="26">
        <f>P146*2</f>
        <v>1.5</v>
      </c>
      <c r="R146" s="27">
        <v>0</v>
      </c>
    </row>
    <row r="147" spans="1:18" x14ac:dyDescent="0.5">
      <c r="A147" s="70"/>
      <c r="B147" s="20" t="s">
        <v>18</v>
      </c>
      <c r="C147" s="21"/>
      <c r="D147" s="22">
        <f>ROUND(C147/12,2)</f>
        <v>0</v>
      </c>
      <c r="E147" s="22">
        <f>D147*2</f>
        <v>0</v>
      </c>
      <c r="F147" s="23"/>
      <c r="G147" s="177"/>
      <c r="H147" s="22">
        <f>ROUND(G147/12,2)</f>
        <v>0</v>
      </c>
      <c r="I147" s="22">
        <f>H147*2</f>
        <v>0</v>
      </c>
      <c r="J147" s="23"/>
      <c r="K147" s="177"/>
      <c r="L147" s="22">
        <f>ROUND(K147/12,2)</f>
        <v>0</v>
      </c>
      <c r="M147" s="22">
        <f>L147*2</f>
        <v>0</v>
      </c>
      <c r="N147" s="23"/>
      <c r="O147" s="52">
        <f t="shared" si="3"/>
        <v>0</v>
      </c>
      <c r="P147" s="25">
        <f>ROUND(O147/24,2)</f>
        <v>0</v>
      </c>
      <c r="Q147" s="26">
        <f>P147*2</f>
        <v>0</v>
      </c>
      <c r="R147" s="27">
        <v>0</v>
      </c>
    </row>
    <row r="148" spans="1:18" x14ac:dyDescent="0.5">
      <c r="A148" s="19" t="s">
        <v>63</v>
      </c>
      <c r="B148" s="20" t="s">
        <v>16</v>
      </c>
      <c r="C148" s="21">
        <v>175</v>
      </c>
      <c r="D148" s="22">
        <f>ROUND(C148/18,2)</f>
        <v>9.7200000000000006</v>
      </c>
      <c r="E148" s="22"/>
      <c r="F148" s="23">
        <f>SUM(D148,E149:E150)</f>
        <v>9.7200000000000006</v>
      </c>
      <c r="G148" s="177">
        <v>270</v>
      </c>
      <c r="H148" s="22">
        <f>ROUND(G148/18,2)</f>
        <v>15</v>
      </c>
      <c r="I148" s="22"/>
      <c r="J148" s="23">
        <f>SUM(H148,I149:I150)</f>
        <v>15</v>
      </c>
      <c r="K148" s="177"/>
      <c r="L148" s="22">
        <f>ROUND(K148/18,2)</f>
        <v>0</v>
      </c>
      <c r="M148" s="22"/>
      <c r="N148" s="23">
        <f>SUM(L148,M149:M150)</f>
        <v>0</v>
      </c>
      <c r="O148" s="24">
        <f t="shared" si="3"/>
        <v>445</v>
      </c>
      <c r="P148" s="25">
        <f>ROUND(O148/36,2)</f>
        <v>12.36</v>
      </c>
      <c r="Q148" s="26" t="s">
        <v>33</v>
      </c>
      <c r="R148" s="27">
        <f>SUM(P148,Q149:Q150)</f>
        <v>12.36</v>
      </c>
    </row>
    <row r="149" spans="1:18" x14ac:dyDescent="0.5">
      <c r="A149" s="70"/>
      <c r="B149" s="20" t="s">
        <v>17</v>
      </c>
      <c r="C149" s="21"/>
      <c r="D149" s="22">
        <f>ROUND(C149/12,2)</f>
        <v>0</v>
      </c>
      <c r="E149" s="22">
        <f>D149*2</f>
        <v>0</v>
      </c>
      <c r="F149" s="23"/>
      <c r="G149" s="177"/>
      <c r="H149" s="22">
        <f>ROUND(G149/12,2)</f>
        <v>0</v>
      </c>
      <c r="I149" s="22">
        <f>H149*2</f>
        <v>0</v>
      </c>
      <c r="J149" s="23"/>
      <c r="K149" s="177"/>
      <c r="L149" s="22">
        <f>ROUND(K149/12,2)</f>
        <v>0</v>
      </c>
      <c r="M149" s="22">
        <f>L149*2</f>
        <v>0</v>
      </c>
      <c r="N149" s="23"/>
      <c r="O149" s="24">
        <f t="shared" si="3"/>
        <v>0</v>
      </c>
      <c r="P149" s="25">
        <f>ROUND(O149/24,2)</f>
        <v>0</v>
      </c>
      <c r="Q149" s="26">
        <f>P149*2</f>
        <v>0</v>
      </c>
      <c r="R149" s="27">
        <v>0</v>
      </c>
    </row>
    <row r="150" spans="1:18" x14ac:dyDescent="0.5">
      <c r="A150" s="70"/>
      <c r="B150" s="20" t="s">
        <v>18</v>
      </c>
      <c r="C150" s="21"/>
      <c r="D150" s="22">
        <f>ROUND(C150/12,2)</f>
        <v>0</v>
      </c>
      <c r="E150" s="22">
        <f>D150*2</f>
        <v>0</v>
      </c>
      <c r="F150" s="23"/>
      <c r="G150" s="177"/>
      <c r="H150" s="22">
        <f>ROUND(G150/12,2)</f>
        <v>0</v>
      </c>
      <c r="I150" s="22">
        <f>H150*2</f>
        <v>0</v>
      </c>
      <c r="J150" s="23"/>
      <c r="K150" s="177"/>
      <c r="L150" s="22">
        <f>ROUND(K150/12,2)</f>
        <v>0</v>
      </c>
      <c r="M150" s="22">
        <f>L150*2</f>
        <v>0</v>
      </c>
      <c r="N150" s="23"/>
      <c r="O150" s="52">
        <f t="shared" si="3"/>
        <v>0</v>
      </c>
      <c r="P150" s="25">
        <f>ROUND(O150/24,2)</f>
        <v>0</v>
      </c>
      <c r="Q150" s="26">
        <f>P150*2</f>
        <v>0</v>
      </c>
      <c r="R150" s="27">
        <v>0</v>
      </c>
    </row>
    <row r="151" spans="1:18" x14ac:dyDescent="0.5">
      <c r="A151" s="71" t="s">
        <v>31</v>
      </c>
      <c r="B151" s="54" t="s">
        <v>16</v>
      </c>
      <c r="C151" s="55">
        <f>SUM(C121,C124,C127,C130,C133,C136,C139,C142,C145,C148)</f>
        <v>8823</v>
      </c>
      <c r="D151" s="78">
        <f>ROUND(C151/18,2)</f>
        <v>490.17</v>
      </c>
      <c r="E151" s="56"/>
      <c r="F151" s="79">
        <f>SUM(D151,E152:E153)</f>
        <v>520.01</v>
      </c>
      <c r="G151" s="189">
        <f>SUM(G121,G124,G127,G130,G133,G136,G139,G142,G145,G148)</f>
        <v>8317</v>
      </c>
      <c r="H151" s="78">
        <f>ROUND(G151/18,2)</f>
        <v>462.06</v>
      </c>
      <c r="I151" s="56"/>
      <c r="J151" s="79">
        <f>SUM(H151,I152:I153)</f>
        <v>485.4</v>
      </c>
      <c r="K151" s="189">
        <f>SUM(K121,K124,K127,K130,K133,K136,K139,K142,K145,K148)</f>
        <v>2368</v>
      </c>
      <c r="L151" s="78">
        <f>ROUND(K151/18,2)</f>
        <v>131.56</v>
      </c>
      <c r="M151" s="56"/>
      <c r="N151" s="79">
        <f>SUM(L151,M152:M153)</f>
        <v>131.56</v>
      </c>
      <c r="O151" s="58">
        <f t="shared" si="3"/>
        <v>19508</v>
      </c>
      <c r="P151" s="59">
        <f>ROUND(O151/36,2)</f>
        <v>541.89</v>
      </c>
      <c r="Q151" s="60" t="s">
        <v>33</v>
      </c>
      <c r="R151" s="27">
        <f>SUM(P151,Q152:Q153)</f>
        <v>568.47</v>
      </c>
    </row>
    <row r="152" spans="1:18" x14ac:dyDescent="0.5">
      <c r="A152" s="72"/>
      <c r="B152" s="54" t="s">
        <v>17</v>
      </c>
      <c r="C152" s="55">
        <f>SUM(C122,C125,C128,C131,C134,C137,C140,C143,C146,C149)</f>
        <v>179</v>
      </c>
      <c r="D152" s="56">
        <f>ROUND(C152/12,2)</f>
        <v>14.92</v>
      </c>
      <c r="E152" s="56">
        <f>D152*2</f>
        <v>29.84</v>
      </c>
      <c r="F152" s="57"/>
      <c r="G152" s="189">
        <f>SUM(G122,G125,G128,G131,G134,G137,G140,G143,G146,G149)</f>
        <v>140</v>
      </c>
      <c r="H152" s="56">
        <f>ROUND(G152/12,2)</f>
        <v>11.67</v>
      </c>
      <c r="I152" s="56">
        <f>H152*2</f>
        <v>23.34</v>
      </c>
      <c r="J152" s="57"/>
      <c r="K152" s="189">
        <f>SUM(K122,K125,K128,K131,K134,K137,K140,K143,K146,K149)</f>
        <v>0</v>
      </c>
      <c r="L152" s="56">
        <f>ROUND(K152/12,2)</f>
        <v>0</v>
      </c>
      <c r="M152" s="56">
        <f>L152*2</f>
        <v>0</v>
      </c>
      <c r="N152" s="57"/>
      <c r="O152" s="58">
        <f t="shared" si="3"/>
        <v>319</v>
      </c>
      <c r="P152" s="59">
        <f>ROUND(O152/24,2)</f>
        <v>13.29</v>
      </c>
      <c r="Q152" s="60">
        <f>P152*2</f>
        <v>26.58</v>
      </c>
      <c r="R152" s="27">
        <v>0</v>
      </c>
    </row>
    <row r="153" spans="1:18" ht="22.5" thickBot="1" x14ac:dyDescent="0.55000000000000004">
      <c r="A153" s="74"/>
      <c r="B153" s="61" t="s">
        <v>18</v>
      </c>
      <c r="C153" s="62">
        <f>SUM(C123,C126,C129,C132,C135,C138,C141,C144,C147,C150)</f>
        <v>0</v>
      </c>
      <c r="D153" s="63">
        <f>ROUND(C153/12,2)</f>
        <v>0</v>
      </c>
      <c r="E153" s="63">
        <f>D153*2</f>
        <v>0</v>
      </c>
      <c r="F153" s="64"/>
      <c r="G153" s="190">
        <f>SUM(G123,G126,G129,G132,G135,G138,G141,G144,G147,G150)</f>
        <v>0</v>
      </c>
      <c r="H153" s="63">
        <f>ROUND(G153/12,2)</f>
        <v>0</v>
      </c>
      <c r="I153" s="63">
        <f>H153*2</f>
        <v>0</v>
      </c>
      <c r="J153" s="64"/>
      <c r="K153" s="190">
        <f>SUM(K123,K126,K129,K132,K135,K138,K141,K144,K147,K150)</f>
        <v>0</v>
      </c>
      <c r="L153" s="63">
        <f>ROUND(K153/12,2)</f>
        <v>0</v>
      </c>
      <c r="M153" s="63">
        <f>L153*2</f>
        <v>0</v>
      </c>
      <c r="N153" s="64"/>
      <c r="O153" s="65">
        <f t="shared" si="3"/>
        <v>0</v>
      </c>
      <c r="P153" s="66">
        <f>ROUND(O153/24,2)</f>
        <v>0</v>
      </c>
      <c r="Q153" s="67">
        <f>P153*2</f>
        <v>0</v>
      </c>
      <c r="R153" s="36">
        <v>0</v>
      </c>
    </row>
    <row r="154" spans="1:18" x14ac:dyDescent="0.5">
      <c r="A154" s="37" t="s">
        <v>64</v>
      </c>
      <c r="B154" s="80"/>
      <c r="C154" s="39"/>
      <c r="D154" s="40"/>
      <c r="E154" s="40"/>
      <c r="F154" s="41"/>
      <c r="G154" s="180"/>
      <c r="H154" s="40"/>
      <c r="I154" s="40"/>
      <c r="J154" s="41"/>
      <c r="K154" s="180"/>
      <c r="L154" s="40"/>
      <c r="M154" s="40"/>
      <c r="N154" s="41"/>
      <c r="O154" s="76"/>
      <c r="P154" s="47"/>
      <c r="Q154" s="47"/>
      <c r="R154" s="45"/>
    </row>
    <row r="155" spans="1:18" x14ac:dyDescent="0.5">
      <c r="A155" s="19" t="s">
        <v>15</v>
      </c>
      <c r="B155" s="20" t="s">
        <v>16</v>
      </c>
      <c r="C155" s="21">
        <f>970+2046</f>
        <v>3016</v>
      </c>
      <c r="D155" s="22">
        <f>ROUND(C155/18,2)</f>
        <v>167.56</v>
      </c>
      <c r="E155" s="22"/>
      <c r="F155" s="23">
        <f>SUM(D155,E156:E157)</f>
        <v>167.56</v>
      </c>
      <c r="G155" s="177">
        <f>294+1634</f>
        <v>1928</v>
      </c>
      <c r="H155" s="22">
        <f>ROUND(G155/18,2)</f>
        <v>107.11</v>
      </c>
      <c r="I155" s="22"/>
      <c r="J155" s="23">
        <f>SUM(H155,I156:I157)</f>
        <v>107.11</v>
      </c>
      <c r="K155" s="177">
        <f>168+1433</f>
        <v>1601</v>
      </c>
      <c r="L155" s="22">
        <f>ROUND(K155/18,2)</f>
        <v>88.94</v>
      </c>
      <c r="M155" s="22"/>
      <c r="N155" s="23">
        <f>SUM(L155,M156:M157)</f>
        <v>88.94</v>
      </c>
      <c r="O155" s="24">
        <f>SUM(K155,C155,G155)</f>
        <v>6545</v>
      </c>
      <c r="P155" s="25">
        <f>ROUND(O155/36,2)</f>
        <v>181.81</v>
      </c>
      <c r="Q155" s="26" t="s">
        <v>33</v>
      </c>
      <c r="R155" s="27">
        <f>SUM(P155,Q156:Q157)</f>
        <v>181.81</v>
      </c>
    </row>
    <row r="156" spans="1:18" x14ac:dyDescent="0.5">
      <c r="A156" s="70"/>
      <c r="B156" s="20" t="s">
        <v>17</v>
      </c>
      <c r="C156" s="21"/>
      <c r="D156" s="22">
        <f>ROUND(C156/12,2)</f>
        <v>0</v>
      </c>
      <c r="E156" s="22">
        <f>D156*1</f>
        <v>0</v>
      </c>
      <c r="F156" s="23"/>
      <c r="G156" s="177"/>
      <c r="H156" s="22">
        <f>ROUND(G156/12,2)</f>
        <v>0</v>
      </c>
      <c r="I156" s="22">
        <f>H156*1</f>
        <v>0</v>
      </c>
      <c r="J156" s="23"/>
      <c r="K156" s="177"/>
      <c r="L156" s="22">
        <f>ROUND(K156/12,2)</f>
        <v>0</v>
      </c>
      <c r="M156" s="22">
        <f>L156*1</f>
        <v>0</v>
      </c>
      <c r="N156" s="23"/>
      <c r="O156" s="24">
        <f>SUM(K156,C156,G156)</f>
        <v>0</v>
      </c>
      <c r="P156" s="25">
        <f>ROUND(O156/24,2)</f>
        <v>0</v>
      </c>
      <c r="Q156" s="26">
        <f t="shared" ref="Q156:Q157" si="4">P156*1</f>
        <v>0</v>
      </c>
      <c r="R156" s="27">
        <v>0</v>
      </c>
    </row>
    <row r="157" spans="1:18" ht="22.5" thickBot="1" x14ac:dyDescent="0.55000000000000004">
      <c r="A157" s="74"/>
      <c r="B157" s="29" t="s">
        <v>18</v>
      </c>
      <c r="C157" s="30"/>
      <c r="D157" s="31">
        <f>ROUND(C157/12,2)</f>
        <v>0</v>
      </c>
      <c r="E157" s="31">
        <f>D157*1</f>
        <v>0</v>
      </c>
      <c r="F157" s="32"/>
      <c r="G157" s="179"/>
      <c r="H157" s="31">
        <f>ROUND(G157/12,2)</f>
        <v>0</v>
      </c>
      <c r="I157" s="31">
        <f>H157*1</f>
        <v>0</v>
      </c>
      <c r="J157" s="32"/>
      <c r="K157" s="179"/>
      <c r="L157" s="31">
        <f>ROUND(K157/12,2)</f>
        <v>0</v>
      </c>
      <c r="M157" s="31">
        <f>L157*1</f>
        <v>0</v>
      </c>
      <c r="N157" s="32"/>
      <c r="O157" s="33">
        <f>SUM(K157,C157,G157)</f>
        <v>0</v>
      </c>
      <c r="P157" s="34">
        <f>ROUND(O157/24,2)</f>
        <v>0</v>
      </c>
      <c r="Q157" s="35">
        <f t="shared" si="4"/>
        <v>0</v>
      </c>
      <c r="R157" s="36">
        <v>0</v>
      </c>
    </row>
    <row r="158" spans="1:18" x14ac:dyDescent="0.5">
      <c r="A158" s="37" t="s">
        <v>65</v>
      </c>
      <c r="B158" s="48"/>
      <c r="C158" s="39"/>
      <c r="D158" s="40"/>
      <c r="E158" s="40"/>
      <c r="F158" s="41"/>
      <c r="G158" s="180"/>
      <c r="H158" s="40"/>
      <c r="I158" s="40"/>
      <c r="J158" s="41"/>
      <c r="K158" s="180"/>
      <c r="L158" s="40"/>
      <c r="M158" s="40"/>
      <c r="N158" s="41"/>
      <c r="O158" s="46"/>
      <c r="P158" s="47"/>
      <c r="Q158" s="44"/>
      <c r="R158" s="45"/>
    </row>
    <row r="159" spans="1:18" x14ac:dyDescent="0.5">
      <c r="A159" s="19" t="s">
        <v>66</v>
      </c>
      <c r="B159" s="20" t="s">
        <v>16</v>
      </c>
      <c r="C159" s="21">
        <f>114+1185</f>
        <v>1299</v>
      </c>
      <c r="D159" s="22">
        <f>ROUND(C159/18,2)</f>
        <v>72.17</v>
      </c>
      <c r="E159" s="22"/>
      <c r="F159" s="23">
        <f>SUM(D159,E160:E161)</f>
        <v>108.17</v>
      </c>
      <c r="G159" s="177">
        <f>510+577</f>
        <v>1087</v>
      </c>
      <c r="H159" s="22">
        <f>ROUND(G159/18,2)</f>
        <v>60.39</v>
      </c>
      <c r="I159" s="22"/>
      <c r="J159" s="23">
        <f>SUM(H159,I160:I161)</f>
        <v>81.89</v>
      </c>
      <c r="K159" s="177">
        <f>27+1136</f>
        <v>1163</v>
      </c>
      <c r="L159" s="22">
        <f>ROUND(K159/18,2)</f>
        <v>64.61</v>
      </c>
      <c r="M159" s="22"/>
      <c r="N159" s="23">
        <f>SUM(L159,M160:M161)</f>
        <v>64.61</v>
      </c>
      <c r="O159" s="24">
        <f t="shared" ref="O159:O179" si="5">SUM(K159,C159,G159)</f>
        <v>3549</v>
      </c>
      <c r="P159" s="25">
        <f>ROUND(O159/36,2)</f>
        <v>98.58</v>
      </c>
      <c r="Q159" s="26" t="s">
        <v>33</v>
      </c>
      <c r="R159" s="27">
        <f>SUM(P159,Q160:Q161)</f>
        <v>127.34</v>
      </c>
    </row>
    <row r="160" spans="1:18" x14ac:dyDescent="0.5">
      <c r="A160" s="70"/>
      <c r="B160" s="20" t="s">
        <v>17</v>
      </c>
      <c r="C160" s="21">
        <f>27+189</f>
        <v>216</v>
      </c>
      <c r="D160" s="22">
        <f>ROUND(C160/12,2)</f>
        <v>18</v>
      </c>
      <c r="E160" s="22">
        <f>D160*2</f>
        <v>36</v>
      </c>
      <c r="F160" s="23"/>
      <c r="G160" s="177">
        <f>9+120</f>
        <v>129</v>
      </c>
      <c r="H160" s="22">
        <f>ROUND(G160/12,2)</f>
        <v>10.75</v>
      </c>
      <c r="I160" s="22">
        <f>H160*2</f>
        <v>21.5</v>
      </c>
      <c r="J160" s="23"/>
      <c r="K160" s="177"/>
      <c r="L160" s="22">
        <f>ROUND(K160/12,2)</f>
        <v>0</v>
      </c>
      <c r="M160" s="22">
        <f>L160*2</f>
        <v>0</v>
      </c>
      <c r="N160" s="23"/>
      <c r="O160" s="24">
        <f t="shared" si="5"/>
        <v>345</v>
      </c>
      <c r="P160" s="25">
        <f>ROUND(O160/24,2)</f>
        <v>14.38</v>
      </c>
      <c r="Q160" s="26">
        <f>P160*2</f>
        <v>28.76</v>
      </c>
      <c r="R160" s="27">
        <v>0</v>
      </c>
    </row>
    <row r="161" spans="1:18" x14ac:dyDescent="0.5">
      <c r="A161" s="70"/>
      <c r="B161" s="20" t="s">
        <v>18</v>
      </c>
      <c r="C161" s="21"/>
      <c r="D161" s="22">
        <f>ROUND(C161/12,2)</f>
        <v>0</v>
      </c>
      <c r="E161" s="22">
        <f>D161*2</f>
        <v>0</v>
      </c>
      <c r="F161" s="23"/>
      <c r="G161" s="177"/>
      <c r="H161" s="22">
        <f>ROUND(G161/12,2)</f>
        <v>0</v>
      </c>
      <c r="I161" s="22">
        <f>H161*2</f>
        <v>0</v>
      </c>
      <c r="J161" s="23"/>
      <c r="K161" s="177"/>
      <c r="L161" s="22">
        <f>ROUND(K161/12,2)</f>
        <v>0</v>
      </c>
      <c r="M161" s="22">
        <f>L161*2</f>
        <v>0</v>
      </c>
      <c r="N161" s="23"/>
      <c r="O161" s="52">
        <f t="shared" si="5"/>
        <v>0</v>
      </c>
      <c r="P161" s="25">
        <f>ROUND(O161/24,2)</f>
        <v>0</v>
      </c>
      <c r="Q161" s="26">
        <f>P161*2</f>
        <v>0</v>
      </c>
      <c r="R161" s="27">
        <v>0</v>
      </c>
    </row>
    <row r="162" spans="1:18" x14ac:dyDescent="0.5">
      <c r="A162" s="19" t="s">
        <v>67</v>
      </c>
      <c r="B162" s="20" t="s">
        <v>16</v>
      </c>
      <c r="C162" s="21">
        <v>1689</v>
      </c>
      <c r="D162" s="22">
        <f>ROUND(C162/18,2)</f>
        <v>93.83</v>
      </c>
      <c r="E162" s="22"/>
      <c r="F162" s="23">
        <f>SUM(D162,E163:E164)</f>
        <v>94.67</v>
      </c>
      <c r="G162" s="177">
        <v>876</v>
      </c>
      <c r="H162" s="22">
        <f>ROUND(G162/18,2)</f>
        <v>48.67</v>
      </c>
      <c r="I162" s="22"/>
      <c r="J162" s="23">
        <f>SUM(H162,I163:I164)</f>
        <v>49.83</v>
      </c>
      <c r="K162" s="177">
        <v>25</v>
      </c>
      <c r="L162" s="22">
        <f>ROUND(K162/18,2)</f>
        <v>1.39</v>
      </c>
      <c r="M162" s="22"/>
      <c r="N162" s="23">
        <f>SUM(L162,M163:M164)</f>
        <v>1.39</v>
      </c>
      <c r="O162" s="24">
        <f t="shared" si="5"/>
        <v>2590</v>
      </c>
      <c r="P162" s="25">
        <f>ROUND(O162/36,2)</f>
        <v>71.94</v>
      </c>
      <c r="Q162" s="26" t="s">
        <v>33</v>
      </c>
      <c r="R162" s="27">
        <f>SUM(P162,Q163:Q164)</f>
        <v>72.94</v>
      </c>
    </row>
    <row r="163" spans="1:18" x14ac:dyDescent="0.5">
      <c r="A163" s="70"/>
      <c r="B163" s="20" t="s">
        <v>17</v>
      </c>
      <c r="C163" s="21">
        <v>5</v>
      </c>
      <c r="D163" s="22">
        <f>ROUND(C163/12,2)</f>
        <v>0.42</v>
      </c>
      <c r="E163" s="22">
        <f>D163*2</f>
        <v>0.84</v>
      </c>
      <c r="F163" s="23"/>
      <c r="G163" s="177">
        <v>7</v>
      </c>
      <c r="H163" s="22">
        <f>ROUND(G163/12,2)</f>
        <v>0.57999999999999996</v>
      </c>
      <c r="I163" s="22">
        <f>H163*2</f>
        <v>1.1599999999999999</v>
      </c>
      <c r="J163" s="23"/>
      <c r="K163" s="177"/>
      <c r="L163" s="22">
        <f>ROUND(K163/12,2)</f>
        <v>0</v>
      </c>
      <c r="M163" s="22">
        <f>L163*2</f>
        <v>0</v>
      </c>
      <c r="N163" s="23"/>
      <c r="O163" s="24">
        <f t="shared" si="5"/>
        <v>12</v>
      </c>
      <c r="P163" s="25">
        <f>ROUND(O163/24,2)</f>
        <v>0.5</v>
      </c>
      <c r="Q163" s="26">
        <f>P163*2</f>
        <v>1</v>
      </c>
      <c r="R163" s="27">
        <v>0</v>
      </c>
    </row>
    <row r="164" spans="1:18" x14ac:dyDescent="0.5">
      <c r="A164" s="70"/>
      <c r="B164" s="20" t="s">
        <v>18</v>
      </c>
      <c r="C164" s="21"/>
      <c r="D164" s="22">
        <f>ROUND(C164/12,2)</f>
        <v>0</v>
      </c>
      <c r="E164" s="22">
        <f>D164*2</f>
        <v>0</v>
      </c>
      <c r="F164" s="23"/>
      <c r="G164" s="177"/>
      <c r="H164" s="22">
        <f>ROUND(G164/12,2)</f>
        <v>0</v>
      </c>
      <c r="I164" s="22">
        <f>H164*2</f>
        <v>0</v>
      </c>
      <c r="J164" s="23"/>
      <c r="K164" s="177"/>
      <c r="L164" s="22">
        <f>ROUND(K164/12,2)</f>
        <v>0</v>
      </c>
      <c r="M164" s="22">
        <f>L164*2</f>
        <v>0</v>
      </c>
      <c r="N164" s="23"/>
      <c r="O164" s="52">
        <f t="shared" si="5"/>
        <v>0</v>
      </c>
      <c r="P164" s="25">
        <f>ROUND(O164/24,2)</f>
        <v>0</v>
      </c>
      <c r="Q164" s="26">
        <f>P164*2</f>
        <v>0</v>
      </c>
      <c r="R164" s="27">
        <v>0</v>
      </c>
    </row>
    <row r="165" spans="1:18" x14ac:dyDescent="0.5">
      <c r="A165" s="19" t="s">
        <v>68</v>
      </c>
      <c r="B165" s="20" t="s">
        <v>16</v>
      </c>
      <c r="C165" s="21">
        <v>1003</v>
      </c>
      <c r="D165" s="22">
        <f>ROUND(C165/18,2)</f>
        <v>55.72</v>
      </c>
      <c r="E165" s="22"/>
      <c r="F165" s="23">
        <f>SUM(D165,E166:E167)</f>
        <v>55.72</v>
      </c>
      <c r="G165" s="177">
        <v>1242</v>
      </c>
      <c r="H165" s="22">
        <f>ROUND(G165/18,2)</f>
        <v>69</v>
      </c>
      <c r="I165" s="22"/>
      <c r="J165" s="23">
        <f>SUM(H165,I166:I167)</f>
        <v>69</v>
      </c>
      <c r="K165" s="177">
        <v>7</v>
      </c>
      <c r="L165" s="22">
        <f>ROUND(K165/18,2)</f>
        <v>0.39</v>
      </c>
      <c r="M165" s="22"/>
      <c r="N165" s="23">
        <f>SUM(L165,M166:M167)</f>
        <v>0.39</v>
      </c>
      <c r="O165" s="24">
        <f t="shared" si="5"/>
        <v>2252</v>
      </c>
      <c r="P165" s="25">
        <f>ROUND(O165/36,2)</f>
        <v>62.56</v>
      </c>
      <c r="Q165" s="26" t="s">
        <v>33</v>
      </c>
      <c r="R165" s="27">
        <f>SUM(P165,Q166:Q167)</f>
        <v>62.56</v>
      </c>
    </row>
    <row r="166" spans="1:18" x14ac:dyDescent="0.5">
      <c r="A166" s="70"/>
      <c r="B166" s="20" t="s">
        <v>17</v>
      </c>
      <c r="C166" s="21"/>
      <c r="D166" s="22">
        <f>ROUND(C166/12,2)</f>
        <v>0</v>
      </c>
      <c r="E166" s="22">
        <f>D166*2</f>
        <v>0</v>
      </c>
      <c r="F166" s="23"/>
      <c r="G166" s="177"/>
      <c r="H166" s="22">
        <f>ROUND(G166/12,2)</f>
        <v>0</v>
      </c>
      <c r="I166" s="22">
        <f>H166*2</f>
        <v>0</v>
      </c>
      <c r="J166" s="23"/>
      <c r="K166" s="177"/>
      <c r="L166" s="22">
        <f>ROUND(K166/12,2)</f>
        <v>0</v>
      </c>
      <c r="M166" s="22">
        <f>L166*2</f>
        <v>0</v>
      </c>
      <c r="N166" s="23"/>
      <c r="O166" s="24">
        <f t="shared" si="5"/>
        <v>0</v>
      </c>
      <c r="P166" s="25">
        <f>ROUND(O166/24,2)</f>
        <v>0</v>
      </c>
      <c r="Q166" s="26">
        <f>P166*2</f>
        <v>0</v>
      </c>
      <c r="R166" s="27">
        <v>0</v>
      </c>
    </row>
    <row r="167" spans="1:18" x14ac:dyDescent="0.5">
      <c r="A167" s="70"/>
      <c r="B167" s="20" t="s">
        <v>18</v>
      </c>
      <c r="C167" s="21"/>
      <c r="D167" s="22">
        <f>ROUND(C167/12,2)</f>
        <v>0</v>
      </c>
      <c r="E167" s="22">
        <f>D167*2</f>
        <v>0</v>
      </c>
      <c r="F167" s="23"/>
      <c r="G167" s="177"/>
      <c r="H167" s="22">
        <f>ROUND(G167/12,2)</f>
        <v>0</v>
      </c>
      <c r="I167" s="22">
        <f>H167*2</f>
        <v>0</v>
      </c>
      <c r="J167" s="23"/>
      <c r="K167" s="177"/>
      <c r="L167" s="22">
        <f>ROUND(K167/12,2)</f>
        <v>0</v>
      </c>
      <c r="M167" s="22">
        <f>L167*2</f>
        <v>0</v>
      </c>
      <c r="N167" s="23"/>
      <c r="O167" s="52">
        <f t="shared" si="5"/>
        <v>0</v>
      </c>
      <c r="P167" s="25">
        <f>ROUND(O167/24,2)</f>
        <v>0</v>
      </c>
      <c r="Q167" s="26">
        <f>P167*2</f>
        <v>0</v>
      </c>
      <c r="R167" s="27">
        <v>0</v>
      </c>
    </row>
    <row r="168" spans="1:18" x14ac:dyDescent="0.5">
      <c r="A168" s="19" t="s">
        <v>69</v>
      </c>
      <c r="B168" s="20" t="s">
        <v>16</v>
      </c>
      <c r="C168" s="21">
        <v>1785</v>
      </c>
      <c r="D168" s="22">
        <f>ROUND(C168/18,2)</f>
        <v>99.17</v>
      </c>
      <c r="E168" s="22"/>
      <c r="F168" s="23">
        <f>SUM(D168,E169:E170)</f>
        <v>99.17</v>
      </c>
      <c r="G168" s="177">
        <v>1052</v>
      </c>
      <c r="H168" s="22">
        <f>ROUND(G168/18,2)</f>
        <v>58.44</v>
      </c>
      <c r="I168" s="22"/>
      <c r="J168" s="23">
        <f>SUM(H168,I169:I170)</f>
        <v>58.44</v>
      </c>
      <c r="K168" s="177">
        <v>48</v>
      </c>
      <c r="L168" s="22">
        <f>ROUND(K168/18,2)</f>
        <v>2.67</v>
      </c>
      <c r="M168" s="22"/>
      <c r="N168" s="23">
        <f>SUM(L168,M169:M170)</f>
        <v>2.67</v>
      </c>
      <c r="O168" s="24">
        <f t="shared" si="5"/>
        <v>2885</v>
      </c>
      <c r="P168" s="25">
        <f>ROUND(O168/36,2)</f>
        <v>80.14</v>
      </c>
      <c r="Q168" s="26" t="s">
        <v>33</v>
      </c>
      <c r="R168" s="27">
        <f>SUM(P168,Q169:Q170)</f>
        <v>80.14</v>
      </c>
    </row>
    <row r="169" spans="1:18" x14ac:dyDescent="0.5">
      <c r="A169" s="70"/>
      <c r="B169" s="20" t="s">
        <v>17</v>
      </c>
      <c r="C169" s="21"/>
      <c r="D169" s="22">
        <f>ROUND(C169/12,2)</f>
        <v>0</v>
      </c>
      <c r="E169" s="22">
        <f>D169*2</f>
        <v>0</v>
      </c>
      <c r="F169" s="23"/>
      <c r="G169" s="177"/>
      <c r="H169" s="22">
        <f>ROUND(G169/12,2)</f>
        <v>0</v>
      </c>
      <c r="I169" s="22">
        <f>H169*2</f>
        <v>0</v>
      </c>
      <c r="J169" s="23"/>
      <c r="K169" s="177"/>
      <c r="L169" s="22">
        <f>ROUND(K169/12,2)</f>
        <v>0</v>
      </c>
      <c r="M169" s="22">
        <f>L169*2</f>
        <v>0</v>
      </c>
      <c r="N169" s="23"/>
      <c r="O169" s="24">
        <f t="shared" si="5"/>
        <v>0</v>
      </c>
      <c r="P169" s="25">
        <f>ROUND(O169/24,2)</f>
        <v>0</v>
      </c>
      <c r="Q169" s="26">
        <f>P169*2</f>
        <v>0</v>
      </c>
      <c r="R169" s="27">
        <v>0</v>
      </c>
    </row>
    <row r="170" spans="1:18" x14ac:dyDescent="0.5">
      <c r="A170" s="70"/>
      <c r="B170" s="20" t="s">
        <v>18</v>
      </c>
      <c r="C170" s="21"/>
      <c r="D170" s="22">
        <f>ROUND(C170/12,2)</f>
        <v>0</v>
      </c>
      <c r="E170" s="22">
        <f>D170*2</f>
        <v>0</v>
      </c>
      <c r="F170" s="23"/>
      <c r="G170" s="177"/>
      <c r="H170" s="22">
        <f>ROUND(G170/12,2)</f>
        <v>0</v>
      </c>
      <c r="I170" s="22">
        <f>H170*2</f>
        <v>0</v>
      </c>
      <c r="J170" s="23"/>
      <c r="K170" s="177"/>
      <c r="L170" s="22">
        <f>ROUND(K170/12,2)</f>
        <v>0</v>
      </c>
      <c r="M170" s="22">
        <f>L170*2</f>
        <v>0</v>
      </c>
      <c r="N170" s="23"/>
      <c r="O170" s="52">
        <f t="shared" si="5"/>
        <v>0</v>
      </c>
      <c r="P170" s="25">
        <f>ROUND(O170/24,2)</f>
        <v>0</v>
      </c>
      <c r="Q170" s="26">
        <f>P170*2</f>
        <v>0</v>
      </c>
      <c r="R170" s="27">
        <v>0</v>
      </c>
    </row>
    <row r="171" spans="1:18" x14ac:dyDescent="0.5">
      <c r="A171" s="19" t="s">
        <v>70</v>
      </c>
      <c r="B171" s="20" t="s">
        <v>16</v>
      </c>
      <c r="C171" s="21">
        <v>949</v>
      </c>
      <c r="D171" s="22">
        <f>ROUND(C171/18,2)</f>
        <v>52.72</v>
      </c>
      <c r="E171" s="22"/>
      <c r="F171" s="23">
        <f>SUM(D171,E172:E173)</f>
        <v>66.06</v>
      </c>
      <c r="G171" s="177">
        <v>1235</v>
      </c>
      <c r="H171" s="22">
        <f>ROUND(G171/18,2)</f>
        <v>68.61</v>
      </c>
      <c r="I171" s="22"/>
      <c r="J171" s="23">
        <f>SUM(H171,I172:I173)</f>
        <v>77.45</v>
      </c>
      <c r="K171" s="177">
        <v>5</v>
      </c>
      <c r="L171" s="22">
        <f>ROUND(K171/18,2)</f>
        <v>0.28000000000000003</v>
      </c>
      <c r="M171" s="22"/>
      <c r="N171" s="23">
        <f>SUM(L171,M172:M173)</f>
        <v>1.28</v>
      </c>
      <c r="O171" s="24">
        <f t="shared" si="5"/>
        <v>2189</v>
      </c>
      <c r="P171" s="25">
        <f>ROUND(O171/36,2)</f>
        <v>60.81</v>
      </c>
      <c r="Q171" s="26" t="s">
        <v>33</v>
      </c>
      <c r="R171" s="27">
        <f>SUM(P171,Q172:Q173)</f>
        <v>72.39</v>
      </c>
    </row>
    <row r="172" spans="1:18" x14ac:dyDescent="0.5">
      <c r="A172" s="70"/>
      <c r="B172" s="20" t="s">
        <v>17</v>
      </c>
      <c r="C172" s="21">
        <v>80</v>
      </c>
      <c r="D172" s="22">
        <f>ROUND(C172/12,2)</f>
        <v>6.67</v>
      </c>
      <c r="E172" s="22">
        <f>D172*2</f>
        <v>13.34</v>
      </c>
      <c r="F172" s="23"/>
      <c r="G172" s="177">
        <v>53</v>
      </c>
      <c r="H172" s="22">
        <f>ROUND(G172/12,2)</f>
        <v>4.42</v>
      </c>
      <c r="I172" s="22">
        <f>H172*2</f>
        <v>8.84</v>
      </c>
      <c r="J172" s="23"/>
      <c r="K172" s="177">
        <v>6</v>
      </c>
      <c r="L172" s="22">
        <f>ROUND(K172/12,2)</f>
        <v>0.5</v>
      </c>
      <c r="M172" s="22">
        <f>L172*2</f>
        <v>1</v>
      </c>
      <c r="N172" s="23"/>
      <c r="O172" s="24">
        <f t="shared" si="5"/>
        <v>139</v>
      </c>
      <c r="P172" s="25">
        <f>ROUND(O172/24,2)</f>
        <v>5.79</v>
      </c>
      <c r="Q172" s="26">
        <f>P172*2</f>
        <v>11.58</v>
      </c>
      <c r="R172" s="27">
        <v>0</v>
      </c>
    </row>
    <row r="173" spans="1:18" x14ac:dyDescent="0.5">
      <c r="A173" s="70"/>
      <c r="B173" s="20" t="s">
        <v>18</v>
      </c>
      <c r="C173" s="21"/>
      <c r="D173" s="22">
        <f>ROUND(C173/12,2)</f>
        <v>0</v>
      </c>
      <c r="E173" s="22">
        <f>D173*2</f>
        <v>0</v>
      </c>
      <c r="F173" s="23"/>
      <c r="G173" s="177"/>
      <c r="H173" s="22">
        <f>ROUND(G173/12,2)</f>
        <v>0</v>
      </c>
      <c r="I173" s="22">
        <f>H173*2</f>
        <v>0</v>
      </c>
      <c r="J173" s="23"/>
      <c r="K173" s="177"/>
      <c r="L173" s="22">
        <f>ROUND(K173/12,2)</f>
        <v>0</v>
      </c>
      <c r="M173" s="22">
        <f>L173*2</f>
        <v>0</v>
      </c>
      <c r="N173" s="23"/>
      <c r="O173" s="52">
        <f t="shared" si="5"/>
        <v>0</v>
      </c>
      <c r="P173" s="25">
        <f>ROUND(O173/24,2)</f>
        <v>0</v>
      </c>
      <c r="Q173" s="26">
        <f>P173*2</f>
        <v>0</v>
      </c>
      <c r="R173" s="27">
        <v>0</v>
      </c>
    </row>
    <row r="174" spans="1:18" x14ac:dyDescent="0.5">
      <c r="A174" s="19" t="s">
        <v>71</v>
      </c>
      <c r="B174" s="20" t="s">
        <v>16</v>
      </c>
      <c r="C174" s="21">
        <v>1537</v>
      </c>
      <c r="D174" s="22">
        <f>ROUND(C174/18,2)</f>
        <v>85.39</v>
      </c>
      <c r="E174" s="22"/>
      <c r="F174" s="23">
        <f>SUM(D174,E175:E176)</f>
        <v>118.39</v>
      </c>
      <c r="G174" s="177">
        <v>1743</v>
      </c>
      <c r="H174" s="22">
        <f>ROUND(G174/18,2)</f>
        <v>96.83</v>
      </c>
      <c r="I174" s="22"/>
      <c r="J174" s="23">
        <f>SUM(H174,I175:I176)</f>
        <v>106.33</v>
      </c>
      <c r="K174" s="177">
        <v>36</v>
      </c>
      <c r="L174" s="22">
        <f>ROUND(K174/18,2)</f>
        <v>2</v>
      </c>
      <c r="M174" s="22"/>
      <c r="N174" s="23">
        <f>SUM(L174,M175:M176)</f>
        <v>3.5</v>
      </c>
      <c r="O174" s="24">
        <f t="shared" si="5"/>
        <v>3316</v>
      </c>
      <c r="P174" s="25">
        <f>ROUND(O174/36,2)</f>
        <v>92.11</v>
      </c>
      <c r="Q174" s="26" t="s">
        <v>33</v>
      </c>
      <c r="R174" s="27">
        <f>SUM(P174,Q175:Q176)</f>
        <v>114.11</v>
      </c>
    </row>
    <row r="175" spans="1:18" x14ac:dyDescent="0.5">
      <c r="A175" s="70"/>
      <c r="B175" s="20" t="s">
        <v>17</v>
      </c>
      <c r="C175" s="21">
        <v>198</v>
      </c>
      <c r="D175" s="22">
        <f>ROUND(C175/12,2)</f>
        <v>16.5</v>
      </c>
      <c r="E175" s="22">
        <f>D175*2</f>
        <v>33</v>
      </c>
      <c r="F175" s="23"/>
      <c r="G175" s="177">
        <v>57</v>
      </c>
      <c r="H175" s="22">
        <f>ROUND(G175/12,2)</f>
        <v>4.75</v>
      </c>
      <c r="I175" s="22">
        <f>H175*2</f>
        <v>9.5</v>
      </c>
      <c r="J175" s="23"/>
      <c r="K175" s="177">
        <v>9</v>
      </c>
      <c r="L175" s="22">
        <f>ROUND(K175/12,2)</f>
        <v>0.75</v>
      </c>
      <c r="M175" s="22">
        <f>L175*2</f>
        <v>1.5</v>
      </c>
      <c r="N175" s="23"/>
      <c r="O175" s="24">
        <f t="shared" si="5"/>
        <v>264</v>
      </c>
      <c r="P175" s="25">
        <f>ROUND(O175/24,2)</f>
        <v>11</v>
      </c>
      <c r="Q175" s="26">
        <f>P175*2</f>
        <v>22</v>
      </c>
      <c r="R175" s="27">
        <v>0</v>
      </c>
    </row>
    <row r="176" spans="1:18" x14ac:dyDescent="0.5">
      <c r="A176" s="70"/>
      <c r="B176" s="20" t="s">
        <v>18</v>
      </c>
      <c r="C176" s="21"/>
      <c r="D176" s="22">
        <f>ROUND(C176/12,2)</f>
        <v>0</v>
      </c>
      <c r="E176" s="22">
        <f>D176*2</f>
        <v>0</v>
      </c>
      <c r="F176" s="23"/>
      <c r="G176" s="177"/>
      <c r="H176" s="22">
        <f>ROUND(G176/12,2)</f>
        <v>0</v>
      </c>
      <c r="I176" s="22">
        <f>H176*2</f>
        <v>0</v>
      </c>
      <c r="J176" s="23"/>
      <c r="K176" s="177"/>
      <c r="L176" s="22">
        <f>ROUND(K176/12,2)</f>
        <v>0</v>
      </c>
      <c r="M176" s="22">
        <f>L176*2</f>
        <v>0</v>
      </c>
      <c r="N176" s="23"/>
      <c r="O176" s="52">
        <f t="shared" si="5"/>
        <v>0</v>
      </c>
      <c r="P176" s="25">
        <f>ROUND(O176/24,2)</f>
        <v>0</v>
      </c>
      <c r="Q176" s="26">
        <f>P176*2</f>
        <v>0</v>
      </c>
      <c r="R176" s="27">
        <v>0</v>
      </c>
    </row>
    <row r="177" spans="1:24" x14ac:dyDescent="0.5">
      <c r="A177" s="71" t="s">
        <v>31</v>
      </c>
      <c r="B177" s="54" t="s">
        <v>16</v>
      </c>
      <c r="C177" s="55">
        <f>SUM(C159,C162,C165,C168,C171,C174)</f>
        <v>8262</v>
      </c>
      <c r="D177" s="56">
        <f>ROUND(C177/18,2)</f>
        <v>459</v>
      </c>
      <c r="E177" s="56"/>
      <c r="F177" s="57">
        <f>SUM(D177,E178:E179)</f>
        <v>542.16</v>
      </c>
      <c r="G177" s="189">
        <f>SUM(G159,G162,G165,G168,G171,G174)</f>
        <v>7235</v>
      </c>
      <c r="H177" s="56">
        <f>ROUND(G177/18,2)</f>
        <v>401.94</v>
      </c>
      <c r="I177" s="56"/>
      <c r="J177" s="57">
        <f>SUM(H177,I178:I179)</f>
        <v>442.94</v>
      </c>
      <c r="K177" s="189">
        <f>SUM(K159,K162,K165,K168,K171,K174)</f>
        <v>1284</v>
      </c>
      <c r="L177" s="191">
        <f>ROUND(K177/18,2)</f>
        <v>71.33</v>
      </c>
      <c r="M177" s="56"/>
      <c r="N177" s="57">
        <f>SUM(L177,M178:M179)</f>
        <v>73.83</v>
      </c>
      <c r="O177" s="58">
        <f t="shared" si="5"/>
        <v>16781</v>
      </c>
      <c r="P177" s="59">
        <f>ROUND(O177/36,2)</f>
        <v>466.14</v>
      </c>
      <c r="Q177" s="60" t="s">
        <v>33</v>
      </c>
      <c r="R177" s="27">
        <f>SUM(P177,Q178:Q179)</f>
        <v>529.48</v>
      </c>
    </row>
    <row r="178" spans="1:24" x14ac:dyDescent="0.5">
      <c r="A178" s="70"/>
      <c r="B178" s="54" t="s">
        <v>17</v>
      </c>
      <c r="C178" s="55">
        <f>SUM(C160,C163,C166,C169,C172,C175)</f>
        <v>499</v>
      </c>
      <c r="D178" s="56">
        <f>ROUND(C178/12,2)</f>
        <v>41.58</v>
      </c>
      <c r="E178" s="56">
        <f>D178*2</f>
        <v>83.16</v>
      </c>
      <c r="F178" s="57"/>
      <c r="G178" s="189">
        <f>SUM(G160,G163,G166,G169,G172,G175)</f>
        <v>246</v>
      </c>
      <c r="H178" s="56">
        <f>ROUND(G178/12,2)</f>
        <v>20.5</v>
      </c>
      <c r="I178" s="56">
        <f>H178*2</f>
        <v>41</v>
      </c>
      <c r="J178" s="57"/>
      <c r="K178" s="189">
        <f>SUM(K160,K163,K166,K169,K172,K175)</f>
        <v>15</v>
      </c>
      <c r="L178" s="56">
        <f>ROUND(K178/12,2)</f>
        <v>1.25</v>
      </c>
      <c r="M178" s="56">
        <f>L178*2</f>
        <v>2.5</v>
      </c>
      <c r="N178" s="57"/>
      <c r="O178" s="58">
        <f t="shared" si="5"/>
        <v>760</v>
      </c>
      <c r="P178" s="59">
        <f>ROUND(O178/24,2)</f>
        <v>31.67</v>
      </c>
      <c r="Q178" s="60">
        <f>P178*2</f>
        <v>63.34</v>
      </c>
      <c r="R178" s="27">
        <v>0</v>
      </c>
    </row>
    <row r="179" spans="1:24" ht="22.5" thickBot="1" x14ac:dyDescent="0.55000000000000004">
      <c r="A179" s="74"/>
      <c r="B179" s="61" t="s">
        <v>18</v>
      </c>
      <c r="C179" s="62">
        <f>SUM(C161,C164,C167,C170,C173,C176)</f>
        <v>0</v>
      </c>
      <c r="D179" s="63">
        <f>ROUND(C179/12,2)</f>
        <v>0</v>
      </c>
      <c r="E179" s="63">
        <f>D179*2</f>
        <v>0</v>
      </c>
      <c r="F179" s="64"/>
      <c r="G179" s="190">
        <f>SUM(G161,G164,G167,G170,G173,G176)</f>
        <v>0</v>
      </c>
      <c r="H179" s="63">
        <f>ROUND(G179/12,2)</f>
        <v>0</v>
      </c>
      <c r="I179" s="63">
        <f>H179*2</f>
        <v>0</v>
      </c>
      <c r="J179" s="64"/>
      <c r="K179" s="190">
        <f>SUM(K161,K164,K167,K170,K173,K176)</f>
        <v>0</v>
      </c>
      <c r="L179" s="63">
        <f>ROUND(K179/12,2)</f>
        <v>0</v>
      </c>
      <c r="M179" s="63">
        <f>L179*2</f>
        <v>0</v>
      </c>
      <c r="N179" s="64"/>
      <c r="O179" s="75">
        <f t="shared" si="5"/>
        <v>0</v>
      </c>
      <c r="P179" s="67">
        <f>ROUND(O179/24,2)</f>
        <v>0</v>
      </c>
      <c r="Q179" s="67">
        <f>P179*2</f>
        <v>0</v>
      </c>
      <c r="R179" s="36">
        <v>0</v>
      </c>
      <c r="S179" s="88"/>
    </row>
    <row r="180" spans="1:24" x14ac:dyDescent="0.5">
      <c r="A180" s="37" t="s">
        <v>72</v>
      </c>
      <c r="B180" s="48"/>
      <c r="C180" s="39"/>
      <c r="D180" s="40"/>
      <c r="E180" s="40"/>
      <c r="F180" s="41"/>
      <c r="G180" s="180"/>
      <c r="H180" s="40"/>
      <c r="I180" s="40"/>
      <c r="J180" s="41"/>
      <c r="K180" s="180"/>
      <c r="L180" s="40"/>
      <c r="M180" s="40"/>
      <c r="N180" s="41"/>
      <c r="O180" s="76"/>
      <c r="P180" s="47"/>
      <c r="Q180" s="47"/>
      <c r="R180" s="45"/>
    </row>
    <row r="181" spans="1:24" x14ac:dyDescent="0.5">
      <c r="A181" s="19" t="s">
        <v>15</v>
      </c>
      <c r="B181" s="20" t="s">
        <v>16</v>
      </c>
      <c r="C181" s="21">
        <f>1017+2+3257</f>
        <v>4276</v>
      </c>
      <c r="D181" s="22">
        <f>ROUND(C181/18,2)</f>
        <v>237.56</v>
      </c>
      <c r="E181" s="22"/>
      <c r="F181" s="23">
        <f>SUM(D181,E182:E183)</f>
        <v>298.76</v>
      </c>
      <c r="G181" s="177">
        <f>534+85+1724</f>
        <v>2343</v>
      </c>
      <c r="H181" s="22">
        <f>ROUND(G181/18,2)</f>
        <v>130.16999999999999</v>
      </c>
      <c r="I181" s="22"/>
      <c r="J181" s="23">
        <f>SUM(H181,I182:I183)</f>
        <v>194.96999999999997</v>
      </c>
      <c r="K181" s="177">
        <f>474+1100</f>
        <v>1574</v>
      </c>
      <c r="L181" s="22">
        <f>ROUND(K181/18,2)</f>
        <v>87.44</v>
      </c>
      <c r="M181" s="22"/>
      <c r="N181" s="23">
        <f>SUM(L181,M182:M183)</f>
        <v>87.44</v>
      </c>
      <c r="O181" s="24">
        <f>SUM(K181,C181,G181)</f>
        <v>8193</v>
      </c>
      <c r="P181" s="25">
        <f>ROUND(O181/36,2)</f>
        <v>227.58</v>
      </c>
      <c r="Q181" s="26" t="s">
        <v>33</v>
      </c>
      <c r="R181" s="27">
        <f>SUM(P181,Q182:Q183)</f>
        <v>290.58000000000004</v>
      </c>
    </row>
    <row r="182" spans="1:24" x14ac:dyDescent="0.5">
      <c r="A182" s="72"/>
      <c r="B182" s="20" t="s">
        <v>17</v>
      </c>
      <c r="C182" s="21">
        <v>408</v>
      </c>
      <c r="D182" s="22">
        <f>ROUND(C182/12,2)</f>
        <v>34</v>
      </c>
      <c r="E182" s="22">
        <f>D182*1.8</f>
        <v>61.2</v>
      </c>
      <c r="F182" s="23"/>
      <c r="G182" s="177">
        <f>60+372</f>
        <v>432</v>
      </c>
      <c r="H182" s="22">
        <f>ROUND(G182/12,2)</f>
        <v>36</v>
      </c>
      <c r="I182" s="22">
        <f>H182*1.8</f>
        <v>64.8</v>
      </c>
      <c r="J182" s="23"/>
      <c r="K182" s="177"/>
      <c r="L182" s="22">
        <f>ROUND(K182/12,2)</f>
        <v>0</v>
      </c>
      <c r="M182" s="22">
        <f>L182*1.8</f>
        <v>0</v>
      </c>
      <c r="N182" s="23"/>
      <c r="O182" s="52">
        <f>SUM(K182,C182,G182)</f>
        <v>840</v>
      </c>
      <c r="P182" s="26">
        <f>ROUND(O182/24,2)</f>
        <v>35</v>
      </c>
      <c r="Q182" s="26">
        <f>P182*1.8</f>
        <v>63</v>
      </c>
      <c r="R182" s="27">
        <v>0</v>
      </c>
    </row>
    <row r="183" spans="1:24" ht="22.5" thickBot="1" x14ac:dyDescent="0.55000000000000004">
      <c r="A183" s="74"/>
      <c r="B183" s="29" t="s">
        <v>18</v>
      </c>
      <c r="C183" s="30"/>
      <c r="D183" s="31">
        <f>ROUND(C183/12,2)</f>
        <v>0</v>
      </c>
      <c r="E183" s="31">
        <f>D183*1.8</f>
        <v>0</v>
      </c>
      <c r="F183" s="32"/>
      <c r="G183" s="179"/>
      <c r="H183" s="31">
        <f>ROUND(G183/12,2)</f>
        <v>0</v>
      </c>
      <c r="I183" s="31">
        <f>H183*1.8</f>
        <v>0</v>
      </c>
      <c r="J183" s="32"/>
      <c r="K183" s="179"/>
      <c r="L183" s="31">
        <f>ROUND(K183/12,2)</f>
        <v>0</v>
      </c>
      <c r="M183" s="31">
        <f>L183*1.8</f>
        <v>0</v>
      </c>
      <c r="N183" s="32"/>
      <c r="O183" s="77">
        <f>SUM(K183,C183,G183)</f>
        <v>0</v>
      </c>
      <c r="P183" s="35">
        <f>ROUND(O183/24,2)</f>
        <v>0</v>
      </c>
      <c r="Q183" s="35">
        <f>P183*1.8</f>
        <v>0</v>
      </c>
      <c r="R183" s="36">
        <v>0</v>
      </c>
    </row>
    <row r="184" spans="1:24" x14ac:dyDescent="0.5">
      <c r="A184" s="192" t="s">
        <v>73</v>
      </c>
      <c r="B184" s="48"/>
      <c r="C184" s="39"/>
      <c r="D184" s="40"/>
      <c r="E184" s="40"/>
      <c r="F184" s="41"/>
      <c r="G184" s="180"/>
      <c r="H184" s="40"/>
      <c r="I184" s="40"/>
      <c r="J184" s="41"/>
      <c r="K184" s="180"/>
      <c r="L184" s="40"/>
      <c r="M184" s="40"/>
      <c r="N184" s="41"/>
      <c r="O184" s="46"/>
      <c r="P184" s="47"/>
      <c r="Q184" s="44"/>
      <c r="R184" s="45"/>
      <c r="S184" s="82"/>
      <c r="T184" s="88"/>
      <c r="U184" s="88"/>
      <c r="V184" s="193"/>
      <c r="W184" s="193"/>
      <c r="X184" s="193"/>
    </row>
    <row r="185" spans="1:24" x14ac:dyDescent="0.5">
      <c r="A185" s="19" t="s">
        <v>74</v>
      </c>
      <c r="B185" s="20" t="s">
        <v>16</v>
      </c>
      <c r="C185" s="21">
        <v>1515</v>
      </c>
      <c r="D185" s="22">
        <f>ROUND(C185/18,2)</f>
        <v>84.17</v>
      </c>
      <c r="E185" s="22"/>
      <c r="F185" s="23">
        <f>SUM(D185,E186:E188)</f>
        <v>117.17</v>
      </c>
      <c r="G185" s="177">
        <v>1169</v>
      </c>
      <c r="H185" s="22">
        <f>ROUND(G185/18,2)</f>
        <v>64.94</v>
      </c>
      <c r="I185" s="22"/>
      <c r="J185" s="23">
        <f>SUM(H185,I186:I188)</f>
        <v>95.69</v>
      </c>
      <c r="K185" s="177">
        <v>582</v>
      </c>
      <c r="L185" s="22">
        <f>ROUND(K185/18,2)</f>
        <v>32.33</v>
      </c>
      <c r="M185" s="22"/>
      <c r="N185" s="23">
        <f>SUM(L185,M186:M188)</f>
        <v>32.33</v>
      </c>
      <c r="O185" s="24">
        <f t="shared" ref="O185:O216" si="6">SUM(K185,C185,G185)</f>
        <v>3266</v>
      </c>
      <c r="P185" s="25">
        <f>ROUND(O185/36,2)</f>
        <v>90.72</v>
      </c>
      <c r="Q185" s="26" t="s">
        <v>33</v>
      </c>
      <c r="R185" s="27">
        <f>SUM(P185,Q186:Q188)</f>
        <v>122.595</v>
      </c>
      <c r="S185" s="194"/>
      <c r="T185" s="88"/>
      <c r="U185" s="88"/>
      <c r="V185" s="195"/>
      <c r="W185" s="195"/>
      <c r="X185" s="193"/>
    </row>
    <row r="186" spans="1:24" x14ac:dyDescent="0.5">
      <c r="A186" s="70"/>
      <c r="B186" s="20" t="s">
        <v>75</v>
      </c>
      <c r="C186" s="21"/>
      <c r="D186" s="22">
        <f>ROUND(C186/12,2)</f>
        <v>0</v>
      </c>
      <c r="E186" s="22">
        <f>D186*1.5</f>
        <v>0</v>
      </c>
      <c r="F186" s="23"/>
      <c r="G186" s="177"/>
      <c r="H186" s="22">
        <f>ROUND(G186/12,2)</f>
        <v>0</v>
      </c>
      <c r="I186" s="22">
        <f>H186*1.5</f>
        <v>0</v>
      </c>
      <c r="J186" s="23"/>
      <c r="K186" s="177"/>
      <c r="L186" s="22">
        <f>ROUND(K186/12,2)</f>
        <v>0</v>
      </c>
      <c r="M186" s="22">
        <f>L186*1.5</f>
        <v>0</v>
      </c>
      <c r="N186" s="23"/>
      <c r="O186" s="24">
        <f t="shared" si="6"/>
        <v>0</v>
      </c>
      <c r="P186" s="25">
        <f>ROUND(O186/24,2)</f>
        <v>0</v>
      </c>
      <c r="Q186" s="26">
        <f>P186*1.5</f>
        <v>0</v>
      </c>
      <c r="R186" s="27">
        <v>0</v>
      </c>
      <c r="S186" s="194"/>
      <c r="T186" s="88"/>
      <c r="U186" s="88"/>
      <c r="V186" s="193"/>
      <c r="W186" s="193"/>
      <c r="X186" s="193"/>
    </row>
    <row r="187" spans="1:24" x14ac:dyDescent="0.5">
      <c r="A187" s="70"/>
      <c r="B187" s="20" t="s">
        <v>17</v>
      </c>
      <c r="C187" s="21">
        <v>264</v>
      </c>
      <c r="D187" s="22">
        <f>ROUND(C187/12,2)</f>
        <v>22</v>
      </c>
      <c r="E187" s="22">
        <f>D187*1.5</f>
        <v>33</v>
      </c>
      <c r="F187" s="23"/>
      <c r="G187" s="177">
        <v>246</v>
      </c>
      <c r="H187" s="22">
        <f>ROUND(G187/12,2)</f>
        <v>20.5</v>
      </c>
      <c r="I187" s="22">
        <f>H187*1.5</f>
        <v>30.75</v>
      </c>
      <c r="J187" s="23"/>
      <c r="K187" s="177"/>
      <c r="L187" s="22">
        <f>ROUND(K187/12,2)</f>
        <v>0</v>
      </c>
      <c r="M187" s="22">
        <f>L187*1.5</f>
        <v>0</v>
      </c>
      <c r="N187" s="23"/>
      <c r="O187" s="24">
        <f t="shared" si="6"/>
        <v>510</v>
      </c>
      <c r="P187" s="25">
        <f>ROUND(O187/24,2)</f>
        <v>21.25</v>
      </c>
      <c r="Q187" s="26">
        <f>P187*1.5</f>
        <v>31.875</v>
      </c>
      <c r="R187" s="27">
        <v>0</v>
      </c>
      <c r="T187" s="88"/>
      <c r="U187" s="88"/>
      <c r="V187" s="193"/>
      <c r="W187" s="193"/>
      <c r="X187" s="193"/>
    </row>
    <row r="188" spans="1:24" x14ac:dyDescent="0.5">
      <c r="A188" s="70"/>
      <c r="B188" s="20" t="s">
        <v>18</v>
      </c>
      <c r="C188" s="21"/>
      <c r="D188" s="22">
        <f>ROUND(C188/12,2)</f>
        <v>0</v>
      </c>
      <c r="E188" s="22">
        <f>D188*1.5</f>
        <v>0</v>
      </c>
      <c r="F188" s="23"/>
      <c r="G188" s="177"/>
      <c r="H188" s="22">
        <f>ROUND(G188/12,2)</f>
        <v>0</v>
      </c>
      <c r="I188" s="22">
        <f>H188*1.5</f>
        <v>0</v>
      </c>
      <c r="J188" s="23"/>
      <c r="K188" s="177"/>
      <c r="L188" s="22">
        <f>ROUND(K188/12,2)</f>
        <v>0</v>
      </c>
      <c r="M188" s="22">
        <f>L188*1.5</f>
        <v>0</v>
      </c>
      <c r="N188" s="23"/>
      <c r="O188" s="24">
        <f t="shared" si="6"/>
        <v>0</v>
      </c>
      <c r="P188" s="25">
        <f>ROUND(O188/24,2)</f>
        <v>0</v>
      </c>
      <c r="Q188" s="26">
        <f>P188*1.5</f>
        <v>0</v>
      </c>
      <c r="R188" s="27">
        <v>0</v>
      </c>
      <c r="T188" s="196"/>
      <c r="U188" s="88"/>
      <c r="V188" s="88"/>
      <c r="W188" s="88"/>
      <c r="X188" s="88"/>
    </row>
    <row r="189" spans="1:24" x14ac:dyDescent="0.5">
      <c r="A189" s="19" t="s">
        <v>76</v>
      </c>
      <c r="B189" s="20" t="s">
        <v>16</v>
      </c>
      <c r="C189" s="21">
        <v>983</v>
      </c>
      <c r="D189" s="22">
        <f>ROUND(C189/18,2)</f>
        <v>54.61</v>
      </c>
      <c r="E189" s="22"/>
      <c r="F189" s="23">
        <f>SUM(D189,E190:E192)</f>
        <v>145.10500000000002</v>
      </c>
      <c r="G189" s="177">
        <v>2245</v>
      </c>
      <c r="H189" s="22">
        <f>ROUND(G189/18,2)</f>
        <v>124.72</v>
      </c>
      <c r="I189" s="22"/>
      <c r="J189" s="23">
        <f>SUM(H189,I190:I192)</f>
        <v>238.345</v>
      </c>
      <c r="K189" s="177">
        <v>702</v>
      </c>
      <c r="L189" s="22">
        <f>ROUND(K189/18,2)</f>
        <v>39</v>
      </c>
      <c r="M189" s="22"/>
      <c r="N189" s="23">
        <f>SUM(L189,M190:M192)</f>
        <v>42</v>
      </c>
      <c r="O189" s="24">
        <f t="shared" si="6"/>
        <v>3930</v>
      </c>
      <c r="P189" s="25">
        <f>ROUND(O189/36,2)</f>
        <v>109.17</v>
      </c>
      <c r="Q189" s="26" t="s">
        <v>33</v>
      </c>
      <c r="R189" s="27">
        <f>SUM(P189,Q190:Q192)</f>
        <v>212.73000000000002</v>
      </c>
      <c r="S189" s="88"/>
      <c r="T189" s="88"/>
      <c r="U189" s="88"/>
      <c r="V189" s="88"/>
      <c r="W189" s="88"/>
      <c r="X189" s="88"/>
    </row>
    <row r="190" spans="1:24" x14ac:dyDescent="0.5">
      <c r="A190" s="70"/>
      <c r="B190" s="20" t="s">
        <v>75</v>
      </c>
      <c r="C190" s="21"/>
      <c r="D190" s="22">
        <f>ROUND(C190/12,2)</f>
        <v>0</v>
      </c>
      <c r="E190" s="22">
        <f>D190*1.5</f>
        <v>0</v>
      </c>
      <c r="F190" s="23"/>
      <c r="G190" s="177"/>
      <c r="H190" s="22">
        <f>ROUND(G190/12,2)</f>
        <v>0</v>
      </c>
      <c r="I190" s="22">
        <f>H190*1.5</f>
        <v>0</v>
      </c>
      <c r="J190" s="23"/>
      <c r="K190" s="177"/>
      <c r="L190" s="22">
        <f>ROUND(K190/12,2)</f>
        <v>0</v>
      </c>
      <c r="M190" s="22">
        <f>L190*1.5</f>
        <v>0</v>
      </c>
      <c r="N190" s="23"/>
      <c r="O190" s="24">
        <f t="shared" si="6"/>
        <v>0</v>
      </c>
      <c r="P190" s="25">
        <f>ROUND(O190/24,2)</f>
        <v>0</v>
      </c>
      <c r="Q190" s="26">
        <f>P190*1.5</f>
        <v>0</v>
      </c>
      <c r="R190" s="27">
        <v>0</v>
      </c>
      <c r="T190" s="88"/>
      <c r="U190" s="88"/>
      <c r="V190" s="88"/>
      <c r="W190" s="88"/>
      <c r="X190" s="88"/>
    </row>
    <row r="191" spans="1:24" x14ac:dyDescent="0.5">
      <c r="A191" s="70"/>
      <c r="B191" s="20" t="s">
        <v>17</v>
      </c>
      <c r="C191" s="21">
        <v>724</v>
      </c>
      <c r="D191" s="22">
        <f>ROUND(C191/12,2)</f>
        <v>60.33</v>
      </c>
      <c r="E191" s="22">
        <f>D191*1.5</f>
        <v>90.495000000000005</v>
      </c>
      <c r="F191" s="23"/>
      <c r="G191" s="177">
        <f>798+51+60</f>
        <v>909</v>
      </c>
      <c r="H191" s="22">
        <f>ROUND(G191/12,2)</f>
        <v>75.75</v>
      </c>
      <c r="I191" s="22">
        <f>H191*1.5</f>
        <v>113.625</v>
      </c>
      <c r="J191" s="23"/>
      <c r="K191" s="177">
        <v>24</v>
      </c>
      <c r="L191" s="22">
        <f>ROUND(K191/12,2)</f>
        <v>2</v>
      </c>
      <c r="M191" s="22">
        <f>L191*1.5</f>
        <v>3</v>
      </c>
      <c r="N191" s="23"/>
      <c r="O191" s="24">
        <f t="shared" si="6"/>
        <v>1657</v>
      </c>
      <c r="P191" s="25">
        <f>ROUND(O191/24,2)</f>
        <v>69.040000000000006</v>
      </c>
      <c r="Q191" s="26">
        <f>P191*1.5</f>
        <v>103.56</v>
      </c>
      <c r="R191" s="27">
        <v>0</v>
      </c>
    </row>
    <row r="192" spans="1:24" x14ac:dyDescent="0.5">
      <c r="A192" s="70"/>
      <c r="B192" s="20" t="s">
        <v>18</v>
      </c>
      <c r="C192" s="21"/>
      <c r="D192" s="22">
        <f>ROUND(C192/12,2)</f>
        <v>0</v>
      </c>
      <c r="E192" s="22">
        <f>D192*1.5</f>
        <v>0</v>
      </c>
      <c r="F192" s="23"/>
      <c r="G192" s="177"/>
      <c r="H192" s="22">
        <f>ROUND(G192/12,2)</f>
        <v>0</v>
      </c>
      <c r="I192" s="22">
        <f>H192*1.5</f>
        <v>0</v>
      </c>
      <c r="J192" s="23"/>
      <c r="K192" s="177"/>
      <c r="L192" s="22">
        <f>ROUND(K192/12,2)</f>
        <v>0</v>
      </c>
      <c r="M192" s="22">
        <f>L192*1.5</f>
        <v>0</v>
      </c>
      <c r="N192" s="23"/>
      <c r="O192" s="24">
        <f t="shared" si="6"/>
        <v>0</v>
      </c>
      <c r="P192" s="25">
        <f>ROUND(O192/24,2)</f>
        <v>0</v>
      </c>
      <c r="Q192" s="26">
        <f>P192*1.5</f>
        <v>0</v>
      </c>
      <c r="R192" s="27">
        <v>0</v>
      </c>
    </row>
    <row r="193" spans="1:22" x14ac:dyDescent="0.5">
      <c r="A193" s="19" t="s">
        <v>77</v>
      </c>
      <c r="B193" s="20" t="s">
        <v>16</v>
      </c>
      <c r="C193" s="21">
        <v>1572</v>
      </c>
      <c r="D193" s="22">
        <f>ROUND(C193/18,2)</f>
        <v>87.33</v>
      </c>
      <c r="E193" s="22"/>
      <c r="F193" s="23">
        <f>SUM(D193,E194:E196)</f>
        <v>172.57499999999999</v>
      </c>
      <c r="G193" s="177">
        <v>1635</v>
      </c>
      <c r="H193" s="22">
        <f>ROUND(G193/18,2)</f>
        <v>90.83</v>
      </c>
      <c r="I193" s="22"/>
      <c r="J193" s="23">
        <f>SUM(H193,I194:I196)</f>
        <v>100.7</v>
      </c>
      <c r="K193" s="177">
        <v>534</v>
      </c>
      <c r="L193" s="22">
        <f>ROUND(K193/18,2)</f>
        <v>29.67</v>
      </c>
      <c r="M193" s="22"/>
      <c r="N193" s="23">
        <f>SUM(L193,M194:M196)</f>
        <v>55.92</v>
      </c>
      <c r="O193" s="24">
        <f t="shared" si="6"/>
        <v>3741</v>
      </c>
      <c r="P193" s="25">
        <f>ROUND(O193/36,2)</f>
        <v>103.92</v>
      </c>
      <c r="Q193" s="26" t="s">
        <v>33</v>
      </c>
      <c r="R193" s="27">
        <f>SUM(P193,Q194:Q196)</f>
        <v>164.61</v>
      </c>
      <c r="T193" s="196"/>
    </row>
    <row r="194" spans="1:22" x14ac:dyDescent="0.5">
      <c r="A194" s="70"/>
      <c r="B194" s="20" t="s">
        <v>75</v>
      </c>
      <c r="C194" s="21"/>
      <c r="D194" s="22">
        <f>ROUND(C194/12,2)</f>
        <v>0</v>
      </c>
      <c r="E194" s="22">
        <f>D194*1.5</f>
        <v>0</v>
      </c>
      <c r="F194" s="23"/>
      <c r="G194" s="177"/>
      <c r="H194" s="22">
        <f>ROUND(G194/12,2)</f>
        <v>0</v>
      </c>
      <c r="I194" s="22">
        <f>H194*1.5</f>
        <v>0</v>
      </c>
      <c r="J194" s="23"/>
      <c r="K194" s="177"/>
      <c r="L194" s="22">
        <f>ROUND(K194/12,2)</f>
        <v>0</v>
      </c>
      <c r="M194" s="22">
        <f>L194*1.5</f>
        <v>0</v>
      </c>
      <c r="N194" s="23"/>
      <c r="O194" s="24">
        <f t="shared" si="6"/>
        <v>0</v>
      </c>
      <c r="P194" s="25">
        <f>ROUND(O194/24,2)</f>
        <v>0</v>
      </c>
      <c r="Q194" s="26">
        <f>P194*1.5</f>
        <v>0</v>
      </c>
      <c r="R194" s="27">
        <v>0</v>
      </c>
    </row>
    <row r="195" spans="1:22" x14ac:dyDescent="0.5">
      <c r="A195" s="70"/>
      <c r="B195" s="20" t="s">
        <v>17</v>
      </c>
      <c r="C195" s="21">
        <v>682</v>
      </c>
      <c r="D195" s="22">
        <f>ROUND(C195/12,2)</f>
        <v>56.83</v>
      </c>
      <c r="E195" s="22">
        <f>D195*1.5</f>
        <v>85.245000000000005</v>
      </c>
      <c r="F195" s="23"/>
      <c r="G195" s="177">
        <f>39+40</f>
        <v>79</v>
      </c>
      <c r="H195" s="22">
        <f>ROUND(G195/12,2)</f>
        <v>6.58</v>
      </c>
      <c r="I195" s="22">
        <f>H195*1.5</f>
        <v>9.870000000000001</v>
      </c>
      <c r="J195" s="23"/>
      <c r="K195" s="177">
        <v>210</v>
      </c>
      <c r="L195" s="22">
        <f>ROUND(K195/12,2)</f>
        <v>17.5</v>
      </c>
      <c r="M195" s="22">
        <f>L195*1.5</f>
        <v>26.25</v>
      </c>
      <c r="N195" s="23"/>
      <c r="O195" s="24">
        <f t="shared" si="6"/>
        <v>971</v>
      </c>
      <c r="P195" s="25">
        <f>ROUND(O195/24,2)</f>
        <v>40.46</v>
      </c>
      <c r="Q195" s="26">
        <f>P195*1.5</f>
        <v>60.69</v>
      </c>
      <c r="R195" s="27">
        <v>0</v>
      </c>
    </row>
    <row r="196" spans="1:22" x14ac:dyDescent="0.5">
      <c r="A196" s="70"/>
      <c r="B196" s="20" t="s">
        <v>18</v>
      </c>
      <c r="C196" s="21"/>
      <c r="D196" s="22">
        <f>ROUND(C196/12,2)</f>
        <v>0</v>
      </c>
      <c r="E196" s="22">
        <f>D196*1.5</f>
        <v>0</v>
      </c>
      <c r="F196" s="23"/>
      <c r="G196" s="177"/>
      <c r="H196" s="22">
        <f>ROUND(G196/12,2)</f>
        <v>0</v>
      </c>
      <c r="I196" s="22">
        <f>H196*1.5</f>
        <v>0</v>
      </c>
      <c r="J196" s="23"/>
      <c r="K196" s="177"/>
      <c r="L196" s="22">
        <f>ROUND(K196/12,2)</f>
        <v>0</v>
      </c>
      <c r="M196" s="22">
        <f>L196*1.5</f>
        <v>0</v>
      </c>
      <c r="N196" s="23"/>
      <c r="O196" s="24">
        <f t="shared" si="6"/>
        <v>0</v>
      </c>
      <c r="P196" s="25">
        <f>ROUND(O196/24,2)</f>
        <v>0</v>
      </c>
      <c r="Q196" s="26">
        <f>P196*1.5</f>
        <v>0</v>
      </c>
      <c r="R196" s="27">
        <v>0</v>
      </c>
    </row>
    <row r="197" spans="1:22" x14ac:dyDescent="0.5">
      <c r="A197" s="19" t="s">
        <v>78</v>
      </c>
      <c r="B197" s="20" t="s">
        <v>16</v>
      </c>
      <c r="C197" s="21">
        <v>3751</v>
      </c>
      <c r="D197" s="22">
        <f>ROUND(C197/18,2)</f>
        <v>208.39</v>
      </c>
      <c r="E197" s="22"/>
      <c r="F197" s="23">
        <f>SUM(D197,E198:E200)</f>
        <v>218.26</v>
      </c>
      <c r="G197" s="177">
        <f>402+2365</f>
        <v>2767</v>
      </c>
      <c r="H197" s="22">
        <f>ROUND(G197/18,2)</f>
        <v>153.72</v>
      </c>
      <c r="I197" s="22"/>
      <c r="J197" s="23">
        <f>SUM(H197,I198:I200)</f>
        <v>185.715</v>
      </c>
      <c r="K197" s="177">
        <v>2554</v>
      </c>
      <c r="L197" s="22">
        <f>ROUND(K197/18,2)</f>
        <v>141.88999999999999</v>
      </c>
      <c r="M197" s="22"/>
      <c r="N197" s="23">
        <f>SUM(L197,M198:M200)</f>
        <v>148.76</v>
      </c>
      <c r="O197" s="24">
        <f t="shared" si="6"/>
        <v>9072</v>
      </c>
      <c r="P197" s="25">
        <f>ROUND(O197/36,2)</f>
        <v>252</v>
      </c>
      <c r="Q197" s="26" t="s">
        <v>33</v>
      </c>
      <c r="R197" s="27">
        <f>SUM(P197,Q198:Q200)</f>
        <v>276.375</v>
      </c>
      <c r="T197" s="88"/>
      <c r="V197" s="195"/>
    </row>
    <row r="198" spans="1:22" x14ac:dyDescent="0.5">
      <c r="A198" s="86"/>
      <c r="B198" s="20" t="s">
        <v>75</v>
      </c>
      <c r="C198" s="21"/>
      <c r="D198" s="22">
        <f>ROUND(C198/12,2)</f>
        <v>0</v>
      </c>
      <c r="E198" s="22">
        <f>D198*1.5</f>
        <v>0</v>
      </c>
      <c r="F198" s="23"/>
      <c r="G198" s="177"/>
      <c r="H198" s="22">
        <f>ROUND(G198/12,2)</f>
        <v>0</v>
      </c>
      <c r="I198" s="22">
        <f>H198*1.5</f>
        <v>0</v>
      </c>
      <c r="J198" s="23"/>
      <c r="K198" s="197"/>
      <c r="L198" s="22">
        <f>ROUND(K198/12,2)</f>
        <v>0</v>
      </c>
      <c r="M198" s="22">
        <f>L198*1.5</f>
        <v>0</v>
      </c>
      <c r="N198" s="23"/>
      <c r="O198" s="24">
        <f t="shared" si="6"/>
        <v>0</v>
      </c>
      <c r="P198" s="25">
        <f>ROUND(O198/24,2)</f>
        <v>0</v>
      </c>
      <c r="Q198" s="26">
        <f>P198*1.5</f>
        <v>0</v>
      </c>
      <c r="R198" s="27">
        <v>0</v>
      </c>
      <c r="T198" s="198"/>
    </row>
    <row r="199" spans="1:22" x14ac:dyDescent="0.5">
      <c r="A199" s="70"/>
      <c r="B199" s="20" t="s">
        <v>17</v>
      </c>
      <c r="C199" s="21">
        <v>79</v>
      </c>
      <c r="D199" s="22">
        <f>ROUND(C199/12,2)</f>
        <v>6.58</v>
      </c>
      <c r="E199" s="22">
        <f>D199*1.5</f>
        <v>9.870000000000001</v>
      </c>
      <c r="F199" s="23"/>
      <c r="G199" s="177">
        <f>4+252</f>
        <v>256</v>
      </c>
      <c r="H199" s="22">
        <f>ROUND(G199/12,2)</f>
        <v>21.33</v>
      </c>
      <c r="I199" s="22">
        <f>H199*1.5</f>
        <v>31.994999999999997</v>
      </c>
      <c r="J199" s="23"/>
      <c r="K199" s="177">
        <v>55</v>
      </c>
      <c r="L199" s="22">
        <f>ROUND(K199/12,2)</f>
        <v>4.58</v>
      </c>
      <c r="M199" s="22">
        <f>L199*1.5</f>
        <v>6.87</v>
      </c>
      <c r="N199" s="23"/>
      <c r="O199" s="24">
        <f t="shared" si="6"/>
        <v>390</v>
      </c>
      <c r="P199" s="25">
        <f>ROUND(O199/24,2)</f>
        <v>16.25</v>
      </c>
      <c r="Q199" s="26">
        <f>P199*1.5</f>
        <v>24.375</v>
      </c>
      <c r="R199" s="27">
        <v>0</v>
      </c>
      <c r="T199" s="199"/>
      <c r="V199" s="195"/>
    </row>
    <row r="200" spans="1:22" x14ac:dyDescent="0.5">
      <c r="A200" s="70"/>
      <c r="B200" s="20" t="s">
        <v>18</v>
      </c>
      <c r="C200" s="21"/>
      <c r="D200" s="22">
        <f>ROUND(C200/12,2)</f>
        <v>0</v>
      </c>
      <c r="E200" s="22">
        <f>D200*1.5</f>
        <v>0</v>
      </c>
      <c r="F200" s="23"/>
      <c r="G200" s="177"/>
      <c r="H200" s="22">
        <f>ROUND(G200/12,2)</f>
        <v>0</v>
      </c>
      <c r="I200" s="22">
        <f>H200*1.5</f>
        <v>0</v>
      </c>
      <c r="J200" s="23"/>
      <c r="K200" s="177"/>
      <c r="L200" s="22">
        <f>ROUND(K200/12,2)</f>
        <v>0</v>
      </c>
      <c r="M200" s="22">
        <f>L200*1.5</f>
        <v>0</v>
      </c>
      <c r="N200" s="23"/>
      <c r="O200" s="24">
        <f t="shared" si="6"/>
        <v>0</v>
      </c>
      <c r="P200" s="25">
        <f>ROUND(O200/24,2)</f>
        <v>0</v>
      </c>
      <c r="Q200" s="26">
        <f>P200*1.5</f>
        <v>0</v>
      </c>
      <c r="R200" s="27">
        <v>0</v>
      </c>
    </row>
    <row r="201" spans="1:22" x14ac:dyDescent="0.5">
      <c r="A201" s="19" t="s">
        <v>79</v>
      </c>
      <c r="B201" s="20" t="s">
        <v>16</v>
      </c>
      <c r="C201" s="21">
        <v>86</v>
      </c>
      <c r="D201" s="22">
        <f>ROUND(C201/18,2)</f>
        <v>4.78</v>
      </c>
      <c r="E201" s="22"/>
      <c r="F201" s="23">
        <f>SUM(D201,E202:E204)</f>
        <v>686.15499999999997</v>
      </c>
      <c r="G201" s="177">
        <v>136</v>
      </c>
      <c r="H201" s="22">
        <f>ROUND(G201/18,2)</f>
        <v>7.56</v>
      </c>
      <c r="I201" s="22"/>
      <c r="J201" s="23">
        <f>SUM(H201,I202:I204)</f>
        <v>238.56</v>
      </c>
      <c r="K201" s="177"/>
      <c r="L201" s="22">
        <f>ROUND(K201/18,2)</f>
        <v>0</v>
      </c>
      <c r="M201" s="22"/>
      <c r="N201" s="23">
        <f>SUM(L201,M202:M204)</f>
        <v>332.25</v>
      </c>
      <c r="O201" s="24">
        <f t="shared" si="6"/>
        <v>222</v>
      </c>
      <c r="P201" s="25">
        <f>ROUND(O201/36,2)</f>
        <v>6.17</v>
      </c>
      <c r="Q201" s="26" t="s">
        <v>33</v>
      </c>
      <c r="R201" s="27">
        <f>SUM(P201,Q202:Q204)</f>
        <v>628.49</v>
      </c>
      <c r="T201" s="88"/>
    </row>
    <row r="202" spans="1:22" x14ac:dyDescent="0.5">
      <c r="A202" s="70"/>
      <c r="B202" s="20" t="s">
        <v>75</v>
      </c>
      <c r="C202" s="21"/>
      <c r="D202" s="22">
        <f>ROUND(C202/12,2)</f>
        <v>0</v>
      </c>
      <c r="E202" s="22">
        <f>D202*1.5</f>
        <v>0</v>
      </c>
      <c r="F202" s="23"/>
      <c r="G202" s="177"/>
      <c r="H202" s="22">
        <f>ROUND(G202/12,2)</f>
        <v>0</v>
      </c>
      <c r="I202" s="22">
        <f>H202*1.5</f>
        <v>0</v>
      </c>
      <c r="J202" s="23"/>
      <c r="K202" s="177"/>
      <c r="L202" s="22">
        <f>ROUND(K202/12,2)</f>
        <v>0</v>
      </c>
      <c r="M202" s="22">
        <f>L202*1.5</f>
        <v>0</v>
      </c>
      <c r="N202" s="23"/>
      <c r="O202" s="24">
        <f t="shared" si="6"/>
        <v>0</v>
      </c>
      <c r="P202" s="25">
        <f>ROUND(O202/24,2)</f>
        <v>0</v>
      </c>
      <c r="Q202" s="26">
        <f>P202*1.5</f>
        <v>0</v>
      </c>
      <c r="R202" s="27">
        <v>0</v>
      </c>
    </row>
    <row r="203" spans="1:22" x14ac:dyDescent="0.5">
      <c r="A203" s="70"/>
      <c r="B203" s="20" t="s">
        <v>17</v>
      </c>
      <c r="C203" s="21">
        <v>5451</v>
      </c>
      <c r="D203" s="22">
        <f>ROUND(C203/12,2)</f>
        <v>454.25</v>
      </c>
      <c r="E203" s="22">
        <f>D203*1.5</f>
        <v>681.375</v>
      </c>
      <c r="F203" s="23"/>
      <c r="G203" s="177">
        <f>549+708+153+252+120+42</f>
        <v>1824</v>
      </c>
      <c r="H203" s="22">
        <f>ROUND(G203/12,2)</f>
        <v>152</v>
      </c>
      <c r="I203" s="22">
        <f>H203*1.5</f>
        <v>228</v>
      </c>
      <c r="J203" s="23"/>
      <c r="K203" s="177">
        <v>2625</v>
      </c>
      <c r="L203" s="22">
        <f>ROUND(K203/12,2)</f>
        <v>218.75</v>
      </c>
      <c r="M203" s="22">
        <f>L203*1.5</f>
        <v>328.125</v>
      </c>
      <c r="N203" s="23"/>
      <c r="O203" s="24">
        <f t="shared" si="6"/>
        <v>9900</v>
      </c>
      <c r="P203" s="25">
        <f>ROUND(O203/24,2)</f>
        <v>412.5</v>
      </c>
      <c r="Q203" s="26">
        <f>P203*1.5</f>
        <v>618.75</v>
      </c>
      <c r="R203" s="27">
        <v>0</v>
      </c>
      <c r="V203" s="193"/>
    </row>
    <row r="204" spans="1:22" x14ac:dyDescent="0.5">
      <c r="A204" s="70"/>
      <c r="B204" s="20" t="s">
        <v>18</v>
      </c>
      <c r="C204" s="21"/>
      <c r="D204" s="22">
        <f>ROUND(C204/12,2)</f>
        <v>0</v>
      </c>
      <c r="E204" s="22">
        <f>D204*1.5</f>
        <v>0</v>
      </c>
      <c r="F204" s="23"/>
      <c r="G204" s="177">
        <v>24</v>
      </c>
      <c r="H204" s="22">
        <f>ROUND(G204/12,2)</f>
        <v>2</v>
      </c>
      <c r="I204" s="22">
        <f>H204*1.5</f>
        <v>3</v>
      </c>
      <c r="J204" s="23"/>
      <c r="K204" s="177">
        <v>33</v>
      </c>
      <c r="L204" s="22">
        <f>ROUND(K204/12,2)</f>
        <v>2.75</v>
      </c>
      <c r="M204" s="22">
        <f>L204*1.5</f>
        <v>4.125</v>
      </c>
      <c r="N204" s="23"/>
      <c r="O204" s="24">
        <f t="shared" si="6"/>
        <v>57</v>
      </c>
      <c r="P204" s="25">
        <f>ROUND(O204/24,2)</f>
        <v>2.38</v>
      </c>
      <c r="Q204" s="26">
        <f>P204*1.5</f>
        <v>3.57</v>
      </c>
      <c r="R204" s="27">
        <v>0</v>
      </c>
      <c r="V204" s="193"/>
    </row>
    <row r="205" spans="1:22" x14ac:dyDescent="0.5">
      <c r="A205" s="19" t="s">
        <v>80</v>
      </c>
      <c r="B205" s="20" t="s">
        <v>16</v>
      </c>
      <c r="C205" s="21">
        <v>462</v>
      </c>
      <c r="D205" s="22">
        <f>ROUND(C205/18,2)</f>
        <v>25.67</v>
      </c>
      <c r="E205" s="22"/>
      <c r="F205" s="23">
        <f>SUM(D205,E206:E208)</f>
        <v>127.03999999999999</v>
      </c>
      <c r="G205" s="177"/>
      <c r="H205" s="22">
        <f>ROUND(G205/18,2)</f>
        <v>0</v>
      </c>
      <c r="I205" s="22"/>
      <c r="J205" s="23">
        <f>SUM(H205,I206:I208)</f>
        <v>42.75</v>
      </c>
      <c r="K205" s="177"/>
      <c r="L205" s="22">
        <f>ROUND(K205/18,2)</f>
        <v>0</v>
      </c>
      <c r="M205" s="22"/>
      <c r="N205" s="23">
        <f>SUM(L205,M206:M208)</f>
        <v>11.625</v>
      </c>
      <c r="O205" s="24">
        <f t="shared" si="6"/>
        <v>462</v>
      </c>
      <c r="P205" s="25">
        <f>ROUND(O205/36,2)</f>
        <v>12.83</v>
      </c>
      <c r="Q205" s="26" t="s">
        <v>33</v>
      </c>
      <c r="R205" s="27">
        <f>SUM(P205,Q206:Q208)</f>
        <v>90.710000000000008</v>
      </c>
      <c r="T205" s="88"/>
    </row>
    <row r="206" spans="1:22" x14ac:dyDescent="0.5">
      <c r="A206" s="70" t="s">
        <v>81</v>
      </c>
      <c r="B206" s="20" t="s">
        <v>75</v>
      </c>
      <c r="C206" s="21"/>
      <c r="D206" s="22">
        <f>ROUND(C206/12,2)</f>
        <v>0</v>
      </c>
      <c r="E206" s="22">
        <f>D206*1.5</f>
        <v>0</v>
      </c>
      <c r="F206" s="23"/>
      <c r="G206" s="177"/>
      <c r="H206" s="22">
        <f>ROUND(G206/12,2)</f>
        <v>0</v>
      </c>
      <c r="I206" s="22">
        <f>H206*1.5</f>
        <v>0</v>
      </c>
      <c r="J206" s="23"/>
      <c r="K206" s="177"/>
      <c r="L206" s="22">
        <f>ROUND(K206/12,2)</f>
        <v>0</v>
      </c>
      <c r="M206" s="22">
        <f>L206*1.5</f>
        <v>0</v>
      </c>
      <c r="N206" s="23"/>
      <c r="O206" s="24">
        <f t="shared" si="6"/>
        <v>0</v>
      </c>
      <c r="P206" s="25">
        <f>ROUND(O206/24,2)</f>
        <v>0</v>
      </c>
      <c r="Q206" s="26">
        <f>P206*1.5</f>
        <v>0</v>
      </c>
      <c r="R206" s="27">
        <v>0</v>
      </c>
    </row>
    <row r="207" spans="1:22" x14ac:dyDescent="0.5">
      <c r="A207" s="86"/>
      <c r="B207" s="20" t="s">
        <v>17</v>
      </c>
      <c r="C207" s="21">
        <v>331</v>
      </c>
      <c r="D207" s="22">
        <f>ROUND(C207/12,2)</f>
        <v>27.58</v>
      </c>
      <c r="E207" s="22">
        <f>D207*1.5</f>
        <v>41.37</v>
      </c>
      <c r="F207" s="23"/>
      <c r="G207" s="177">
        <f>150+18</f>
        <v>168</v>
      </c>
      <c r="H207" s="22">
        <f>ROUND(G207/12,2)</f>
        <v>14</v>
      </c>
      <c r="I207" s="22">
        <f>H207*1.5</f>
        <v>21</v>
      </c>
      <c r="J207" s="23"/>
      <c r="K207" s="200">
        <v>93</v>
      </c>
      <c r="L207" s="22">
        <f>ROUND(K207/12,2)</f>
        <v>7.75</v>
      </c>
      <c r="M207" s="22">
        <f>L207*1.5</f>
        <v>11.625</v>
      </c>
      <c r="N207" s="23"/>
      <c r="O207" s="24">
        <f t="shared" si="6"/>
        <v>592</v>
      </c>
      <c r="P207" s="25">
        <f>ROUND(O207/24,2)</f>
        <v>24.67</v>
      </c>
      <c r="Q207" s="26">
        <f>P207*1.5</f>
        <v>37.005000000000003</v>
      </c>
      <c r="R207" s="27">
        <v>0</v>
      </c>
      <c r="V207" s="193"/>
    </row>
    <row r="208" spans="1:22" x14ac:dyDescent="0.5">
      <c r="A208" s="70"/>
      <c r="B208" s="20" t="s">
        <v>18</v>
      </c>
      <c r="C208" s="21">
        <v>480</v>
      </c>
      <c r="D208" s="22">
        <f>ROUND(C208/12,2)</f>
        <v>40</v>
      </c>
      <c r="E208" s="22">
        <f>D208*1.5</f>
        <v>60</v>
      </c>
      <c r="F208" s="23"/>
      <c r="G208" s="177">
        <f>111+63</f>
        <v>174</v>
      </c>
      <c r="H208" s="22">
        <f>ROUND(G208/12,2)</f>
        <v>14.5</v>
      </c>
      <c r="I208" s="22">
        <f>H208*1.5</f>
        <v>21.75</v>
      </c>
      <c r="J208" s="23"/>
      <c r="K208" s="177"/>
      <c r="L208" s="22">
        <f>ROUND(K208/12,2)</f>
        <v>0</v>
      </c>
      <c r="M208" s="22">
        <f>L208*1.5</f>
        <v>0</v>
      </c>
      <c r="N208" s="23"/>
      <c r="O208" s="24">
        <f t="shared" si="6"/>
        <v>654</v>
      </c>
      <c r="P208" s="25">
        <f>ROUND(O208/24,2)</f>
        <v>27.25</v>
      </c>
      <c r="Q208" s="26">
        <f>P208*1.5</f>
        <v>40.875</v>
      </c>
      <c r="R208" s="27">
        <v>0</v>
      </c>
    </row>
    <row r="209" spans="1:20" x14ac:dyDescent="0.5">
      <c r="A209" s="19" t="s">
        <v>15</v>
      </c>
      <c r="B209" s="20" t="s">
        <v>16</v>
      </c>
      <c r="C209" s="21">
        <v>60</v>
      </c>
      <c r="D209" s="22">
        <f>ROUND(C209/18,2)</f>
        <v>3.33</v>
      </c>
      <c r="E209" s="22"/>
      <c r="F209" s="23">
        <f>SUM(D209,E210:E212)</f>
        <v>3.33</v>
      </c>
      <c r="G209" s="177"/>
      <c r="H209" s="22">
        <f>ROUND(G209/18,2)</f>
        <v>0</v>
      </c>
      <c r="I209" s="22"/>
      <c r="J209" s="23">
        <f>SUM(H209,I210:I212)</f>
        <v>0</v>
      </c>
      <c r="K209" s="177"/>
      <c r="L209" s="22">
        <f>ROUND(K209/18,2)</f>
        <v>0</v>
      </c>
      <c r="M209" s="22"/>
      <c r="N209" s="23">
        <f>SUM(L209,M210:M212)</f>
        <v>0</v>
      </c>
      <c r="O209" s="24">
        <f t="shared" si="6"/>
        <v>60</v>
      </c>
      <c r="P209" s="25">
        <f>ROUND(O209/36,2)</f>
        <v>1.67</v>
      </c>
      <c r="Q209" s="26" t="s">
        <v>33</v>
      </c>
      <c r="R209" s="27">
        <f>SUM(P209,Q210:Q212)</f>
        <v>1.67</v>
      </c>
      <c r="S209" s="201"/>
    </row>
    <row r="210" spans="1:20" x14ac:dyDescent="0.5">
      <c r="A210" s="202"/>
      <c r="B210" s="20" t="s">
        <v>75</v>
      </c>
      <c r="C210" s="21"/>
      <c r="D210" s="22">
        <f>ROUND(C210/12,2)</f>
        <v>0</v>
      </c>
      <c r="E210" s="22">
        <f>D210*1.5</f>
        <v>0</v>
      </c>
      <c r="F210" s="23"/>
      <c r="G210" s="177"/>
      <c r="H210" s="22">
        <f>ROUND(G210/12,2)</f>
        <v>0</v>
      </c>
      <c r="I210" s="22">
        <f>H210*1.5</f>
        <v>0</v>
      </c>
      <c r="J210" s="23"/>
      <c r="K210" s="177"/>
      <c r="L210" s="22">
        <f>ROUND(K210/12,2)</f>
        <v>0</v>
      </c>
      <c r="M210" s="22">
        <f>L210*1.5</f>
        <v>0</v>
      </c>
      <c r="N210" s="23"/>
      <c r="O210" s="24">
        <f t="shared" si="6"/>
        <v>0</v>
      </c>
      <c r="P210" s="25">
        <f>ROUND(O210/24,2)</f>
        <v>0</v>
      </c>
      <c r="Q210" s="26">
        <f>P210*1.5</f>
        <v>0</v>
      </c>
      <c r="R210" s="27">
        <v>0</v>
      </c>
    </row>
    <row r="211" spans="1:20" x14ac:dyDescent="0.5">
      <c r="A211" s="86"/>
      <c r="B211" s="20" t="s">
        <v>17</v>
      </c>
      <c r="C211" s="21"/>
      <c r="D211" s="22">
        <f>ROUND(C211/12,2)</f>
        <v>0</v>
      </c>
      <c r="E211" s="22">
        <f>D211*1.5</f>
        <v>0</v>
      </c>
      <c r="F211" s="23"/>
      <c r="G211" s="177"/>
      <c r="H211" s="22">
        <f>ROUND(G211/12,2)</f>
        <v>0</v>
      </c>
      <c r="I211" s="22">
        <f>H211*1.5</f>
        <v>0</v>
      </c>
      <c r="J211" s="23"/>
      <c r="K211" s="177"/>
      <c r="L211" s="22">
        <f>ROUND(K211/12,2)</f>
        <v>0</v>
      </c>
      <c r="M211" s="22">
        <f>L211*1.5</f>
        <v>0</v>
      </c>
      <c r="N211" s="23"/>
      <c r="O211" s="24">
        <f t="shared" si="6"/>
        <v>0</v>
      </c>
      <c r="P211" s="25">
        <f>ROUND(O211/24,2)</f>
        <v>0</v>
      </c>
      <c r="Q211" s="26">
        <f>P211*1.5</f>
        <v>0</v>
      </c>
      <c r="R211" s="27">
        <v>0</v>
      </c>
      <c r="S211" s="193"/>
      <c r="T211" s="88"/>
    </row>
    <row r="212" spans="1:20" x14ac:dyDescent="0.5">
      <c r="A212" s="70"/>
      <c r="B212" s="20" t="s">
        <v>18</v>
      </c>
      <c r="C212" s="21"/>
      <c r="D212" s="22">
        <f>ROUND(C212/12,2)</f>
        <v>0</v>
      </c>
      <c r="E212" s="22">
        <f>D212*1.5</f>
        <v>0</v>
      </c>
      <c r="F212" s="23"/>
      <c r="G212" s="177"/>
      <c r="H212" s="22">
        <f>ROUND(G212/12,2)</f>
        <v>0</v>
      </c>
      <c r="I212" s="22">
        <f>H212*1.5</f>
        <v>0</v>
      </c>
      <c r="J212" s="23"/>
      <c r="K212" s="177"/>
      <c r="L212" s="22">
        <f>ROUND(K212/12,2)</f>
        <v>0</v>
      </c>
      <c r="M212" s="22">
        <f>L212*1.5</f>
        <v>0</v>
      </c>
      <c r="N212" s="23"/>
      <c r="O212" s="24">
        <f t="shared" si="6"/>
        <v>0</v>
      </c>
      <c r="P212" s="25">
        <f>ROUND(O212/24,2)</f>
        <v>0</v>
      </c>
      <c r="Q212" s="26">
        <f>P212*1.5</f>
        <v>0</v>
      </c>
      <c r="R212" s="27">
        <v>0</v>
      </c>
      <c r="S212" s="193"/>
    </row>
    <row r="213" spans="1:20" x14ac:dyDescent="0.5">
      <c r="A213" s="71" t="s">
        <v>31</v>
      </c>
      <c r="B213" s="54" t="s">
        <v>16</v>
      </c>
      <c r="C213" s="55">
        <f>SUM(C185,C189,C193,C197,C201,C205,C209)</f>
        <v>8429</v>
      </c>
      <c r="D213" s="56">
        <f>ROUND(C213/18,2)</f>
        <v>468.28</v>
      </c>
      <c r="E213" s="56" t="s">
        <v>33</v>
      </c>
      <c r="F213" s="57">
        <f>SUM(D213,E214:E216)</f>
        <v>1469.65</v>
      </c>
      <c r="G213" s="55">
        <f>SUM(G185,G189,G193,G197,G201,G205,G209)</f>
        <v>7952</v>
      </c>
      <c r="H213" s="56">
        <f>ROUND(G213/18,2)</f>
        <v>441.78</v>
      </c>
      <c r="I213" s="56" t="s">
        <v>33</v>
      </c>
      <c r="J213" s="57">
        <f>SUM(H213,I214:I216)</f>
        <v>901.78499999999997</v>
      </c>
      <c r="K213" s="55">
        <f>SUM(K185,K189,K193,K197,K201,K205,K209)</f>
        <v>4372</v>
      </c>
      <c r="L213" s="56">
        <f>ROUND(K213/18,2)</f>
        <v>242.89</v>
      </c>
      <c r="M213" s="56" t="s">
        <v>33</v>
      </c>
      <c r="N213" s="57">
        <f>SUM(L213,M214:M216)</f>
        <v>622.88499999999999</v>
      </c>
      <c r="O213" s="58">
        <f t="shared" si="6"/>
        <v>20753</v>
      </c>
      <c r="P213" s="59">
        <f>ROUND(O213/36,2)</f>
        <v>576.47</v>
      </c>
      <c r="Q213" s="60" t="s">
        <v>33</v>
      </c>
      <c r="R213" s="27">
        <f>SUM(P213,Q214:Q216)</f>
        <v>1497.1699999999998</v>
      </c>
    </row>
    <row r="214" spans="1:20" x14ac:dyDescent="0.5">
      <c r="A214" s="203"/>
      <c r="B214" s="54" t="s">
        <v>75</v>
      </c>
      <c r="C214" s="55">
        <f>SUM(C186,C190,C194,C198,C202,C206,C210)</f>
        <v>0</v>
      </c>
      <c r="D214" s="56">
        <f>ROUND(C214/123,2)</f>
        <v>0</v>
      </c>
      <c r="E214" s="56">
        <f>D214*1.5</f>
        <v>0</v>
      </c>
      <c r="F214" s="57">
        <v>0</v>
      </c>
      <c r="G214" s="55">
        <f>SUM(G186,G190,G194,G198,G202,G206,G210)</f>
        <v>0</v>
      </c>
      <c r="H214" s="56">
        <f>ROUND(G214/123,2)</f>
        <v>0</v>
      </c>
      <c r="I214" s="56">
        <f>H214*1.5</f>
        <v>0</v>
      </c>
      <c r="J214" s="57">
        <v>0</v>
      </c>
      <c r="K214" s="55">
        <f>SUM(K186,K190,K194,K198,K202,K206,K210)</f>
        <v>0</v>
      </c>
      <c r="L214" s="56">
        <f>ROUND(K214/123,2)</f>
        <v>0</v>
      </c>
      <c r="M214" s="56">
        <f>L214*1.5</f>
        <v>0</v>
      </c>
      <c r="N214" s="57">
        <v>0</v>
      </c>
      <c r="O214" s="58">
        <f t="shared" si="6"/>
        <v>0</v>
      </c>
      <c r="P214" s="59">
        <f>ROUND(O214/24,2)</f>
        <v>0</v>
      </c>
      <c r="Q214" s="60">
        <f>P214*1.5</f>
        <v>0</v>
      </c>
      <c r="R214" s="27">
        <v>0</v>
      </c>
    </row>
    <row r="215" spans="1:20" x14ac:dyDescent="0.5">
      <c r="A215" s="203"/>
      <c r="B215" s="54" t="s">
        <v>17</v>
      </c>
      <c r="C215" s="55">
        <f>SUM(C187,C191,C195,C199,C203,C207,C211)</f>
        <v>7531</v>
      </c>
      <c r="D215" s="56">
        <f>ROUND(C215/12,2)</f>
        <v>627.58000000000004</v>
      </c>
      <c r="E215" s="56">
        <f>D215*1.5</f>
        <v>941.37000000000012</v>
      </c>
      <c r="F215" s="57">
        <v>0</v>
      </c>
      <c r="G215" s="55">
        <f>SUM(G187,G191,G195,G199,G203,G207,G211)</f>
        <v>3482</v>
      </c>
      <c r="H215" s="56">
        <f>ROUND(G215/12,2)</f>
        <v>290.17</v>
      </c>
      <c r="I215" s="56">
        <f>H215*1.5</f>
        <v>435.255</v>
      </c>
      <c r="J215" s="57">
        <v>0</v>
      </c>
      <c r="K215" s="55">
        <f>SUM(K187,K191,K195,K199,K203,K207,K211)</f>
        <v>3007</v>
      </c>
      <c r="L215" s="56">
        <f>ROUND(K215/12,2)</f>
        <v>250.58</v>
      </c>
      <c r="M215" s="56">
        <f>L215*1.5</f>
        <v>375.87</v>
      </c>
      <c r="N215" s="57">
        <v>0</v>
      </c>
      <c r="O215" s="58">
        <f t="shared" si="6"/>
        <v>14020</v>
      </c>
      <c r="P215" s="59">
        <f>ROUND(O215/24,2)</f>
        <v>584.16999999999996</v>
      </c>
      <c r="Q215" s="60">
        <f>P215*1.5</f>
        <v>876.25499999999988</v>
      </c>
      <c r="R215" s="27">
        <v>0</v>
      </c>
    </row>
    <row r="216" spans="1:20" ht="22.5" thickBot="1" x14ac:dyDescent="0.55000000000000004">
      <c r="A216" s="204"/>
      <c r="B216" s="61" t="s">
        <v>18</v>
      </c>
      <c r="C216" s="62">
        <f>SUM(C188,C192,C196,C200,C204,C208,C212)</f>
        <v>480</v>
      </c>
      <c r="D216" s="63">
        <f>ROUND(C216/12,2)</f>
        <v>40</v>
      </c>
      <c r="E216" s="63">
        <f>D216*1.5</f>
        <v>60</v>
      </c>
      <c r="F216" s="205">
        <v>0</v>
      </c>
      <c r="G216" s="62">
        <f>SUM(G188,G192,G196,G200,G204,G208,G212)</f>
        <v>198</v>
      </c>
      <c r="H216" s="63">
        <f>ROUND(G216/12,2)</f>
        <v>16.5</v>
      </c>
      <c r="I216" s="63">
        <f>H216*1.5</f>
        <v>24.75</v>
      </c>
      <c r="J216" s="205">
        <v>0</v>
      </c>
      <c r="K216" s="62">
        <f>SUM(K188,K192,K196,K200,K204,K208,K212)</f>
        <v>33</v>
      </c>
      <c r="L216" s="63">
        <f>ROUND(K216/12,2)</f>
        <v>2.75</v>
      </c>
      <c r="M216" s="63">
        <f>L216*1.5</f>
        <v>4.125</v>
      </c>
      <c r="N216" s="205">
        <v>0</v>
      </c>
      <c r="O216" s="65">
        <f t="shared" si="6"/>
        <v>711</v>
      </c>
      <c r="P216" s="66">
        <f>ROUND(O216/24,2)</f>
        <v>29.63</v>
      </c>
      <c r="Q216" s="67">
        <f>P216*1.5</f>
        <v>44.445</v>
      </c>
      <c r="R216" s="36">
        <v>0</v>
      </c>
    </row>
    <row r="217" spans="1:20" x14ac:dyDescent="0.5">
      <c r="A217" s="37" t="s">
        <v>82</v>
      </c>
      <c r="B217" s="48"/>
      <c r="C217" s="39"/>
      <c r="D217" s="40"/>
      <c r="E217" s="40"/>
      <c r="F217" s="41"/>
      <c r="G217" s="180"/>
      <c r="H217" s="40"/>
      <c r="I217" s="40"/>
      <c r="J217" s="41"/>
      <c r="K217" s="180"/>
      <c r="L217" s="40"/>
      <c r="M217" s="40"/>
      <c r="N217" s="41"/>
      <c r="O217" s="76"/>
      <c r="P217" s="47"/>
      <c r="Q217" s="47"/>
      <c r="R217" s="45"/>
    </row>
    <row r="218" spans="1:20" x14ac:dyDescent="0.5">
      <c r="A218" s="19" t="s">
        <v>15</v>
      </c>
      <c r="B218" s="20" t="s">
        <v>16</v>
      </c>
      <c r="C218" s="21">
        <f>314+92</f>
        <v>406</v>
      </c>
      <c r="D218" s="22">
        <f>ROUND(C218/18,2)</f>
        <v>22.56</v>
      </c>
      <c r="E218" s="22"/>
      <c r="F218" s="23">
        <f>SUM(D218,E219:E220)</f>
        <v>22.56</v>
      </c>
      <c r="G218" s="177"/>
      <c r="H218" s="22">
        <f>ROUND(G218/18,2)</f>
        <v>0</v>
      </c>
      <c r="I218" s="22"/>
      <c r="J218" s="23">
        <f>SUM(H218,I219:I220)</f>
        <v>0</v>
      </c>
      <c r="K218" s="177"/>
      <c r="L218" s="22">
        <f>ROUND(K218/18,2)</f>
        <v>0</v>
      </c>
      <c r="M218" s="22"/>
      <c r="N218" s="23">
        <f>SUM(L218,M219:M220)</f>
        <v>0</v>
      </c>
      <c r="O218" s="24">
        <f>SUM(K218,C218,G218)</f>
        <v>406</v>
      </c>
      <c r="P218" s="25">
        <f>ROUND(O218/36,2)</f>
        <v>11.28</v>
      </c>
      <c r="Q218" s="26" t="s">
        <v>33</v>
      </c>
      <c r="R218" s="27">
        <f>SUM(P218,Q219:Q220)</f>
        <v>11.28</v>
      </c>
    </row>
    <row r="219" spans="1:20" x14ac:dyDescent="0.5">
      <c r="A219" s="70"/>
      <c r="B219" s="20" t="s">
        <v>17</v>
      </c>
      <c r="C219" s="21"/>
      <c r="D219" s="22">
        <f>ROUND(C219/12,2)</f>
        <v>0</v>
      </c>
      <c r="E219" s="22">
        <f>D219*1</f>
        <v>0</v>
      </c>
      <c r="F219" s="23"/>
      <c r="G219" s="177"/>
      <c r="H219" s="22">
        <f>ROUND(G219/12,2)</f>
        <v>0</v>
      </c>
      <c r="I219" s="22">
        <f>H219*1</f>
        <v>0</v>
      </c>
      <c r="J219" s="23"/>
      <c r="K219" s="177"/>
      <c r="L219" s="22">
        <f>ROUND(K219/12,2)</f>
        <v>0</v>
      </c>
      <c r="M219" s="22">
        <f>L219*1</f>
        <v>0</v>
      </c>
      <c r="N219" s="23"/>
      <c r="O219" s="52">
        <f>SUM(K219,C219,G219)</f>
        <v>0</v>
      </c>
      <c r="P219" s="26">
        <f>ROUND(O219/24,2)</f>
        <v>0</v>
      </c>
      <c r="Q219" s="26">
        <f>P219*1</f>
        <v>0</v>
      </c>
      <c r="R219" s="27">
        <v>0</v>
      </c>
    </row>
    <row r="220" spans="1:20" ht="22.5" thickBot="1" x14ac:dyDescent="0.55000000000000004">
      <c r="A220" s="74"/>
      <c r="B220" s="29" t="s">
        <v>18</v>
      </c>
      <c r="C220" s="30"/>
      <c r="D220" s="31">
        <f>ROUND(C220/12,2)</f>
        <v>0</v>
      </c>
      <c r="E220" s="31">
        <f>D220*1</f>
        <v>0</v>
      </c>
      <c r="F220" s="32"/>
      <c r="G220" s="179"/>
      <c r="H220" s="31">
        <f>ROUND(G220/12,2)</f>
        <v>0</v>
      </c>
      <c r="I220" s="31">
        <f>H220*1</f>
        <v>0</v>
      </c>
      <c r="J220" s="32"/>
      <c r="K220" s="179"/>
      <c r="L220" s="31">
        <f>ROUND(K220/12,2)</f>
        <v>0</v>
      </c>
      <c r="M220" s="31">
        <f>L220*1</f>
        <v>0</v>
      </c>
      <c r="N220" s="32"/>
      <c r="O220" s="77">
        <f>SUM(K220,C220,G220)</f>
        <v>0</v>
      </c>
      <c r="P220" s="35">
        <f>ROUND(O220/24,2)</f>
        <v>0</v>
      </c>
      <c r="Q220" s="35">
        <f>P220*1</f>
        <v>0</v>
      </c>
      <c r="R220" s="36">
        <v>0</v>
      </c>
    </row>
    <row r="221" spans="1:20" x14ac:dyDescent="0.5">
      <c r="A221" s="37" t="s">
        <v>83</v>
      </c>
      <c r="B221" s="48"/>
      <c r="C221" s="181"/>
      <c r="D221" s="40"/>
      <c r="E221" s="40"/>
      <c r="F221" s="41"/>
      <c r="G221" s="182"/>
      <c r="H221" s="40"/>
      <c r="I221" s="40"/>
      <c r="J221" s="41"/>
      <c r="K221" s="182"/>
      <c r="L221" s="40"/>
      <c r="M221" s="40"/>
      <c r="N221" s="41"/>
      <c r="O221" s="46"/>
      <c r="P221" s="47"/>
      <c r="Q221" s="44"/>
      <c r="R221" s="45"/>
    </row>
    <row r="222" spans="1:20" x14ac:dyDescent="0.5">
      <c r="A222" s="19" t="s">
        <v>84</v>
      </c>
      <c r="B222" s="20" t="s">
        <v>16</v>
      </c>
      <c r="C222" s="21">
        <v>1404</v>
      </c>
      <c r="D222" s="22">
        <f>ROUND(C222/18,2)</f>
        <v>78</v>
      </c>
      <c r="E222" s="22"/>
      <c r="F222" s="23">
        <f>SUM(D222,E223:E224)</f>
        <v>82.5</v>
      </c>
      <c r="G222" s="177">
        <f>859</f>
        <v>859</v>
      </c>
      <c r="H222" s="22">
        <f>ROUND(G222/18,2)</f>
        <v>47.72</v>
      </c>
      <c r="I222" s="22"/>
      <c r="J222" s="23">
        <f>SUM(H222,I223:I224)</f>
        <v>49.22</v>
      </c>
      <c r="K222" s="177">
        <v>475</v>
      </c>
      <c r="L222" s="22">
        <f>ROUND(K222/18,2)</f>
        <v>26.39</v>
      </c>
      <c r="M222" s="22"/>
      <c r="N222" s="23">
        <f>SUM(L222,M223:M224)</f>
        <v>29.89</v>
      </c>
      <c r="O222" s="24">
        <f t="shared" ref="O222:O239" si="7">SUM(K222,C222,G222)</f>
        <v>2738</v>
      </c>
      <c r="P222" s="25">
        <f>ROUND(O222/36,2)</f>
        <v>76.06</v>
      </c>
      <c r="Q222" s="26" t="s">
        <v>33</v>
      </c>
      <c r="R222" s="27">
        <f>SUM(P222,Q223:Q224)</f>
        <v>80.81</v>
      </c>
    </row>
    <row r="223" spans="1:20" x14ac:dyDescent="0.5">
      <c r="A223" s="70"/>
      <c r="B223" s="20" t="s">
        <v>17</v>
      </c>
      <c r="C223" s="21">
        <v>54</v>
      </c>
      <c r="D223" s="22">
        <f>ROUND(C223/12,2)</f>
        <v>4.5</v>
      </c>
      <c r="E223" s="22">
        <f>D223*1</f>
        <v>4.5</v>
      </c>
      <c r="F223" s="23"/>
      <c r="G223" s="177">
        <f>18</f>
        <v>18</v>
      </c>
      <c r="H223" s="22">
        <f>ROUND(G223/12,2)</f>
        <v>1.5</v>
      </c>
      <c r="I223" s="22">
        <f>H223*1</f>
        <v>1.5</v>
      </c>
      <c r="J223" s="23"/>
      <c r="K223" s="177">
        <v>42</v>
      </c>
      <c r="L223" s="22">
        <f>ROUND(K223/12,2)</f>
        <v>3.5</v>
      </c>
      <c r="M223" s="22">
        <f>L223*1</f>
        <v>3.5</v>
      </c>
      <c r="N223" s="23"/>
      <c r="O223" s="24">
        <f t="shared" si="7"/>
        <v>114</v>
      </c>
      <c r="P223" s="26">
        <f>ROUND(O223/24,2)</f>
        <v>4.75</v>
      </c>
      <c r="Q223" s="26">
        <f>P223*1</f>
        <v>4.75</v>
      </c>
      <c r="R223" s="27">
        <v>0</v>
      </c>
    </row>
    <row r="224" spans="1:20" x14ac:dyDescent="0.5">
      <c r="A224" s="70"/>
      <c r="B224" s="20" t="s">
        <v>18</v>
      </c>
      <c r="C224" s="21"/>
      <c r="D224" s="22">
        <f>ROUND(C224/12,2)</f>
        <v>0</v>
      </c>
      <c r="E224" s="22">
        <f>D224*1</f>
        <v>0</v>
      </c>
      <c r="F224" s="23"/>
      <c r="G224" s="177"/>
      <c r="H224" s="22">
        <f>ROUND(G224/12,2)</f>
        <v>0</v>
      </c>
      <c r="I224" s="22">
        <f>H224*1</f>
        <v>0</v>
      </c>
      <c r="J224" s="23"/>
      <c r="K224" s="177"/>
      <c r="L224" s="22">
        <f>ROUND(K224/12,2)</f>
        <v>0</v>
      </c>
      <c r="M224" s="22">
        <f>L224*1</f>
        <v>0</v>
      </c>
      <c r="N224" s="23"/>
      <c r="O224" s="52">
        <f t="shared" si="7"/>
        <v>0</v>
      </c>
      <c r="P224" s="26">
        <f>ROUND(O224/24,2)</f>
        <v>0</v>
      </c>
      <c r="Q224" s="26">
        <f>P224*1</f>
        <v>0</v>
      </c>
      <c r="R224" s="27">
        <v>0</v>
      </c>
    </row>
    <row r="225" spans="1:18" x14ac:dyDescent="0.5">
      <c r="A225" s="19" t="s">
        <v>85</v>
      </c>
      <c r="B225" s="20" t="s">
        <v>16</v>
      </c>
      <c r="C225" s="21">
        <f>1220+662+105</f>
        <v>1987</v>
      </c>
      <c r="D225" s="22">
        <f>ROUND(C225/18,2)</f>
        <v>110.39</v>
      </c>
      <c r="E225" s="22"/>
      <c r="F225" s="23">
        <f>SUM(D225,E226:E227)</f>
        <v>136.38999999999999</v>
      </c>
      <c r="G225" s="177">
        <f>862+202</f>
        <v>1064</v>
      </c>
      <c r="H225" s="22">
        <f>ROUND(G225/18,2)</f>
        <v>59.11</v>
      </c>
      <c r="I225" s="22"/>
      <c r="J225" s="23">
        <f>SUM(H225,I226:I227)</f>
        <v>61.11</v>
      </c>
      <c r="K225" s="177">
        <v>270</v>
      </c>
      <c r="L225" s="22">
        <f>ROUND(K225/18,2)</f>
        <v>15</v>
      </c>
      <c r="M225" s="22"/>
      <c r="N225" s="23">
        <f>SUM(L225,M226:M227)</f>
        <v>15</v>
      </c>
      <c r="O225" s="24">
        <f t="shared" si="7"/>
        <v>3321</v>
      </c>
      <c r="P225" s="25">
        <f>ROUND(O225/36,2)</f>
        <v>92.25</v>
      </c>
      <c r="Q225" s="26" t="s">
        <v>33</v>
      </c>
      <c r="R225" s="27">
        <f>SUM(P225,Q226:Q227)</f>
        <v>106.25</v>
      </c>
    </row>
    <row r="226" spans="1:18" x14ac:dyDescent="0.5">
      <c r="A226" s="70"/>
      <c r="B226" s="20" t="s">
        <v>17</v>
      </c>
      <c r="C226" s="21">
        <v>312</v>
      </c>
      <c r="D226" s="22">
        <f>ROUND(C226/12,2)</f>
        <v>26</v>
      </c>
      <c r="E226" s="22">
        <f>D226*1</f>
        <v>26</v>
      </c>
      <c r="F226" s="23"/>
      <c r="G226" s="177">
        <f>24</f>
        <v>24</v>
      </c>
      <c r="H226" s="22">
        <f>ROUND(G226/12,2)</f>
        <v>2</v>
      </c>
      <c r="I226" s="22">
        <f>H226*1</f>
        <v>2</v>
      </c>
      <c r="J226" s="23"/>
      <c r="K226" s="177"/>
      <c r="L226" s="22">
        <f>ROUND(K226/12,2)</f>
        <v>0</v>
      </c>
      <c r="M226" s="22">
        <f>L226*1</f>
        <v>0</v>
      </c>
      <c r="N226" s="23"/>
      <c r="O226" s="24">
        <f t="shared" si="7"/>
        <v>336</v>
      </c>
      <c r="P226" s="26">
        <f>ROUND(O226/24,2)</f>
        <v>14</v>
      </c>
      <c r="Q226" s="26">
        <f>P226*1</f>
        <v>14</v>
      </c>
      <c r="R226" s="27">
        <v>0</v>
      </c>
    </row>
    <row r="227" spans="1:18" x14ac:dyDescent="0.5">
      <c r="A227" s="70"/>
      <c r="B227" s="20" t="s">
        <v>18</v>
      </c>
      <c r="C227" s="21"/>
      <c r="D227" s="22">
        <f>ROUND(C227/12,2)</f>
        <v>0</v>
      </c>
      <c r="E227" s="22">
        <f>D227*1</f>
        <v>0</v>
      </c>
      <c r="F227" s="23"/>
      <c r="G227" s="177"/>
      <c r="H227" s="22">
        <f>ROUND(G227/12,2)</f>
        <v>0</v>
      </c>
      <c r="I227" s="22">
        <f>H227*1</f>
        <v>0</v>
      </c>
      <c r="J227" s="23"/>
      <c r="K227" s="177"/>
      <c r="L227" s="22">
        <f>ROUND(K227/12,2)</f>
        <v>0</v>
      </c>
      <c r="M227" s="22">
        <f>L227*1</f>
        <v>0</v>
      </c>
      <c r="N227" s="23"/>
      <c r="O227" s="52">
        <f t="shared" si="7"/>
        <v>0</v>
      </c>
      <c r="P227" s="26">
        <f>ROUND(O227/24,2)</f>
        <v>0</v>
      </c>
      <c r="Q227" s="26">
        <f>P227*1</f>
        <v>0</v>
      </c>
      <c r="R227" s="27">
        <v>0</v>
      </c>
    </row>
    <row r="228" spans="1:18" x14ac:dyDescent="0.5">
      <c r="A228" s="19" t="s">
        <v>86</v>
      </c>
      <c r="B228" s="20" t="s">
        <v>16</v>
      </c>
      <c r="C228" s="21">
        <v>472</v>
      </c>
      <c r="D228" s="22">
        <f>ROUND(C228/18,2)</f>
        <v>26.22</v>
      </c>
      <c r="E228" s="22"/>
      <c r="F228" s="23">
        <f>SUM(D228,E229:E230)</f>
        <v>49.3</v>
      </c>
      <c r="G228" s="177"/>
      <c r="H228" s="22">
        <f>ROUND(G228/18,2)</f>
        <v>0</v>
      </c>
      <c r="I228" s="22"/>
      <c r="J228" s="23">
        <f>SUM(H228,I229:I230)</f>
        <v>20</v>
      </c>
      <c r="K228" s="177"/>
      <c r="L228" s="22">
        <f>ROUND(K228/18,2)</f>
        <v>0</v>
      </c>
      <c r="M228" s="22"/>
      <c r="N228" s="23">
        <f>SUM(L228,M229:M230)</f>
        <v>11.17</v>
      </c>
      <c r="O228" s="24">
        <f t="shared" si="7"/>
        <v>472</v>
      </c>
      <c r="P228" s="25">
        <f>ROUND(O228/36,2)</f>
        <v>13.11</v>
      </c>
      <c r="Q228" s="26" t="s">
        <v>33</v>
      </c>
      <c r="R228" s="27">
        <f>SUM(P228,Q229:Q230)</f>
        <v>40.239999999999995</v>
      </c>
    </row>
    <row r="229" spans="1:18" x14ac:dyDescent="0.5">
      <c r="A229" s="70"/>
      <c r="B229" s="20" t="s">
        <v>17</v>
      </c>
      <c r="C229" s="21">
        <v>277</v>
      </c>
      <c r="D229" s="22">
        <f>ROUND(C229/12,2)</f>
        <v>23.08</v>
      </c>
      <c r="E229" s="22">
        <f>D229*1</f>
        <v>23.08</v>
      </c>
      <c r="F229" s="23"/>
      <c r="G229" s="177">
        <v>240</v>
      </c>
      <c r="H229" s="22">
        <f>ROUND(G229/12,2)</f>
        <v>20</v>
      </c>
      <c r="I229" s="22">
        <f>H229*1</f>
        <v>20</v>
      </c>
      <c r="J229" s="23"/>
      <c r="K229" s="177">
        <v>134</v>
      </c>
      <c r="L229" s="22">
        <f>ROUND(K229/12,2)</f>
        <v>11.17</v>
      </c>
      <c r="M229" s="22">
        <f>L229*1</f>
        <v>11.17</v>
      </c>
      <c r="N229" s="23"/>
      <c r="O229" s="24">
        <f t="shared" si="7"/>
        <v>651</v>
      </c>
      <c r="P229" s="26">
        <f>ROUND(O229/24,2)</f>
        <v>27.13</v>
      </c>
      <c r="Q229" s="26">
        <f>P229*1</f>
        <v>27.13</v>
      </c>
      <c r="R229" s="27">
        <v>0</v>
      </c>
    </row>
    <row r="230" spans="1:18" x14ac:dyDescent="0.5">
      <c r="A230" s="70"/>
      <c r="B230" s="20" t="s">
        <v>18</v>
      </c>
      <c r="C230" s="21"/>
      <c r="D230" s="22">
        <f>ROUND(C230/12,2)</f>
        <v>0</v>
      </c>
      <c r="E230" s="22">
        <f>D230*1</f>
        <v>0</v>
      </c>
      <c r="F230" s="23"/>
      <c r="G230" s="177"/>
      <c r="H230" s="22">
        <f>ROUND(G230/12,2)</f>
        <v>0</v>
      </c>
      <c r="I230" s="22">
        <f>H230*1</f>
        <v>0</v>
      </c>
      <c r="J230" s="23"/>
      <c r="K230" s="177"/>
      <c r="L230" s="22">
        <f>ROUND(K230/12,2)</f>
        <v>0</v>
      </c>
      <c r="M230" s="22">
        <f>L230*1</f>
        <v>0</v>
      </c>
      <c r="N230" s="23"/>
      <c r="O230" s="52">
        <f t="shared" si="7"/>
        <v>0</v>
      </c>
      <c r="P230" s="26">
        <f>ROUND(O230/24,2)</f>
        <v>0</v>
      </c>
      <c r="Q230" s="26">
        <f>P230*1</f>
        <v>0</v>
      </c>
      <c r="R230" s="27">
        <v>0</v>
      </c>
    </row>
    <row r="231" spans="1:18" x14ac:dyDescent="0.5">
      <c r="A231" s="19" t="s">
        <v>87</v>
      </c>
      <c r="B231" s="20" t="s">
        <v>16</v>
      </c>
      <c r="C231" s="21">
        <v>328</v>
      </c>
      <c r="D231" s="22">
        <f>ROUND(C231/18,2)</f>
        <v>18.22</v>
      </c>
      <c r="E231" s="22"/>
      <c r="F231" s="23">
        <f>SUM(D231,E232:E233)</f>
        <v>20.47</v>
      </c>
      <c r="G231" s="177"/>
      <c r="H231" s="22">
        <f>ROUND(G231/18,2)</f>
        <v>0</v>
      </c>
      <c r="I231" s="22"/>
      <c r="J231" s="23">
        <f>SUM(H231,I232:I233)</f>
        <v>3.5</v>
      </c>
      <c r="K231" s="177"/>
      <c r="L231" s="22">
        <f>ROUND(K231/18,2)</f>
        <v>0</v>
      </c>
      <c r="M231" s="22"/>
      <c r="N231" s="23">
        <f>SUM(L231,M232:M233)</f>
        <v>0</v>
      </c>
      <c r="O231" s="24">
        <f t="shared" si="7"/>
        <v>328</v>
      </c>
      <c r="P231" s="25">
        <f>ROUND(O231/36,2)</f>
        <v>9.11</v>
      </c>
      <c r="Q231" s="26" t="s">
        <v>33</v>
      </c>
      <c r="R231" s="27">
        <f>SUM(P231,Q232:Q233)</f>
        <v>11.989999999999998</v>
      </c>
    </row>
    <row r="232" spans="1:18" x14ac:dyDescent="0.5">
      <c r="A232" s="70"/>
      <c r="B232" s="20" t="s">
        <v>17</v>
      </c>
      <c r="C232" s="21">
        <v>27</v>
      </c>
      <c r="D232" s="22">
        <f>ROUND(C232/12,2)</f>
        <v>2.25</v>
      </c>
      <c r="E232" s="22">
        <f>D232*1</f>
        <v>2.25</v>
      </c>
      <c r="F232" s="23"/>
      <c r="G232" s="177">
        <v>42</v>
      </c>
      <c r="H232" s="22">
        <f>ROUND(G232/12,2)</f>
        <v>3.5</v>
      </c>
      <c r="I232" s="22">
        <f>H232*1</f>
        <v>3.5</v>
      </c>
      <c r="J232" s="23"/>
      <c r="K232" s="177"/>
      <c r="L232" s="22">
        <f>ROUND(K232/12,2)</f>
        <v>0</v>
      </c>
      <c r="M232" s="22">
        <f>L232*1</f>
        <v>0</v>
      </c>
      <c r="N232" s="23"/>
      <c r="O232" s="24">
        <f t="shared" si="7"/>
        <v>69</v>
      </c>
      <c r="P232" s="26">
        <f>ROUND(O232/24,2)</f>
        <v>2.88</v>
      </c>
      <c r="Q232" s="26">
        <f>P232*1</f>
        <v>2.88</v>
      </c>
      <c r="R232" s="27">
        <v>0</v>
      </c>
    </row>
    <row r="233" spans="1:18" x14ac:dyDescent="0.5">
      <c r="A233" s="70"/>
      <c r="B233" s="20" t="s">
        <v>18</v>
      </c>
      <c r="C233" s="21"/>
      <c r="D233" s="22">
        <f>ROUND(C233/12,2)</f>
        <v>0</v>
      </c>
      <c r="E233" s="22">
        <f>D233*1</f>
        <v>0</v>
      </c>
      <c r="F233" s="23"/>
      <c r="G233" s="177"/>
      <c r="H233" s="22">
        <f>ROUND(G233/12,2)</f>
        <v>0</v>
      </c>
      <c r="I233" s="22">
        <f>H233*1</f>
        <v>0</v>
      </c>
      <c r="J233" s="23"/>
      <c r="K233" s="177"/>
      <c r="L233" s="22">
        <f>ROUND(K233/12,2)</f>
        <v>0</v>
      </c>
      <c r="M233" s="22">
        <f>L233*1</f>
        <v>0</v>
      </c>
      <c r="N233" s="23"/>
      <c r="O233" s="52">
        <f t="shared" si="7"/>
        <v>0</v>
      </c>
      <c r="P233" s="26">
        <f>ROUND(O233/24,2)</f>
        <v>0</v>
      </c>
      <c r="Q233" s="26">
        <f>P233*1</f>
        <v>0</v>
      </c>
      <c r="R233" s="27">
        <v>0</v>
      </c>
    </row>
    <row r="234" spans="1:18" x14ac:dyDescent="0.5">
      <c r="A234" s="19" t="s">
        <v>88</v>
      </c>
      <c r="B234" s="20" t="s">
        <v>16</v>
      </c>
      <c r="C234" s="21">
        <v>642</v>
      </c>
      <c r="D234" s="22">
        <f>ROUND(C234/18,2)</f>
        <v>35.67</v>
      </c>
      <c r="E234" s="22"/>
      <c r="F234" s="23">
        <f>SUM(D234,E235:E236)</f>
        <v>37.17</v>
      </c>
      <c r="G234" s="177">
        <v>316</v>
      </c>
      <c r="H234" s="22">
        <f>ROUND(G234/18,2)</f>
        <v>17.559999999999999</v>
      </c>
      <c r="I234" s="22"/>
      <c r="J234" s="23">
        <f>SUM(H234,I235:I236)</f>
        <v>17.559999999999999</v>
      </c>
      <c r="K234" s="177">
        <v>592</v>
      </c>
      <c r="L234" s="22">
        <f>ROUND(K234/18,2)</f>
        <v>32.89</v>
      </c>
      <c r="M234" s="22"/>
      <c r="N234" s="23">
        <f>SUM(L234,M235:M236)</f>
        <v>32.89</v>
      </c>
      <c r="O234" s="24">
        <f t="shared" si="7"/>
        <v>1550</v>
      </c>
      <c r="P234" s="25">
        <f>ROUND(O234/36,2)</f>
        <v>43.06</v>
      </c>
      <c r="Q234" s="26" t="s">
        <v>33</v>
      </c>
      <c r="R234" s="27">
        <f>SUM(P234,Q235:Q236)</f>
        <v>43.81</v>
      </c>
    </row>
    <row r="235" spans="1:18" x14ac:dyDescent="0.5">
      <c r="A235" s="70"/>
      <c r="B235" s="20" t="s">
        <v>17</v>
      </c>
      <c r="C235" s="21">
        <v>18</v>
      </c>
      <c r="D235" s="22">
        <f>ROUND(C235/12,2)</f>
        <v>1.5</v>
      </c>
      <c r="E235" s="22">
        <f>D235*1</f>
        <v>1.5</v>
      </c>
      <c r="F235" s="23"/>
      <c r="G235" s="177"/>
      <c r="H235" s="22">
        <f>ROUND(G235/12,2)</f>
        <v>0</v>
      </c>
      <c r="I235" s="22">
        <f>H235*1</f>
        <v>0</v>
      </c>
      <c r="J235" s="23"/>
      <c r="K235" s="177"/>
      <c r="L235" s="22">
        <f>ROUND(K235/12,2)</f>
        <v>0</v>
      </c>
      <c r="M235" s="22">
        <f>L235*1</f>
        <v>0</v>
      </c>
      <c r="N235" s="23"/>
      <c r="O235" s="24">
        <f t="shared" si="7"/>
        <v>18</v>
      </c>
      <c r="P235" s="26">
        <f>ROUND(O235/24,2)</f>
        <v>0.75</v>
      </c>
      <c r="Q235" s="26">
        <f>P235*1</f>
        <v>0.75</v>
      </c>
      <c r="R235" s="27">
        <v>0</v>
      </c>
    </row>
    <row r="236" spans="1:18" x14ac:dyDescent="0.5">
      <c r="A236" s="70"/>
      <c r="B236" s="20" t="s">
        <v>18</v>
      </c>
      <c r="C236" s="21"/>
      <c r="D236" s="22">
        <f>ROUND(C236/12,2)</f>
        <v>0</v>
      </c>
      <c r="E236" s="22">
        <f>D236*1</f>
        <v>0</v>
      </c>
      <c r="F236" s="23"/>
      <c r="G236" s="177"/>
      <c r="H236" s="22">
        <f>ROUND(G236/12,2)</f>
        <v>0</v>
      </c>
      <c r="I236" s="22">
        <f>H236*1</f>
        <v>0</v>
      </c>
      <c r="J236" s="23"/>
      <c r="K236" s="177"/>
      <c r="L236" s="22">
        <f>ROUND(K236/12,2)</f>
        <v>0</v>
      </c>
      <c r="M236" s="22">
        <f>L236*1</f>
        <v>0</v>
      </c>
      <c r="N236" s="23"/>
      <c r="O236" s="52">
        <f t="shared" si="7"/>
        <v>0</v>
      </c>
      <c r="P236" s="26">
        <f>ROUND(O236/24,2)</f>
        <v>0</v>
      </c>
      <c r="Q236" s="26">
        <f>P236*1</f>
        <v>0</v>
      </c>
      <c r="R236" s="27">
        <v>0</v>
      </c>
    </row>
    <row r="237" spans="1:18" x14ac:dyDescent="0.5">
      <c r="A237" s="71" t="s">
        <v>31</v>
      </c>
      <c r="B237" s="54" t="s">
        <v>16</v>
      </c>
      <c r="C237" s="55">
        <f>SUM(C222,C225,C228,C231,C234)</f>
        <v>4833</v>
      </c>
      <c r="D237" s="56">
        <f>ROUND(C237/18,2)</f>
        <v>268.5</v>
      </c>
      <c r="E237" s="56"/>
      <c r="F237" s="57">
        <f>SUM(D237,E238:E239)</f>
        <v>325.83</v>
      </c>
      <c r="G237" s="189">
        <f>SUM(G222,G225,G228,G231,G234)</f>
        <v>2239</v>
      </c>
      <c r="H237" s="56">
        <f>ROUND(G237/18,2)</f>
        <v>124.39</v>
      </c>
      <c r="I237" s="56"/>
      <c r="J237" s="57">
        <f>SUM(H237,I238:I239)</f>
        <v>151.38999999999999</v>
      </c>
      <c r="K237" s="189">
        <f>SUM(K222,K225,K228,K231,K234)</f>
        <v>1337</v>
      </c>
      <c r="L237" s="56">
        <f>ROUND(K237/18,2)</f>
        <v>74.28</v>
      </c>
      <c r="M237" s="56"/>
      <c r="N237" s="57">
        <f>SUM(L237,M238:M239)</f>
        <v>88.95</v>
      </c>
      <c r="O237" s="58">
        <f t="shared" si="7"/>
        <v>8409</v>
      </c>
      <c r="P237" s="59">
        <f>ROUND(O237/36,2)</f>
        <v>233.58</v>
      </c>
      <c r="Q237" s="60" t="s">
        <v>33</v>
      </c>
      <c r="R237" s="27">
        <f>SUM(P237,Q238:Q239)</f>
        <v>283.08000000000004</v>
      </c>
    </row>
    <row r="238" spans="1:18" x14ac:dyDescent="0.5">
      <c r="A238" s="72"/>
      <c r="B238" s="54" t="s">
        <v>17</v>
      </c>
      <c r="C238" s="55">
        <f>SUM(C223,C226,C229,C232,C235)</f>
        <v>688</v>
      </c>
      <c r="D238" s="56">
        <f>ROUND(C238/12,2)</f>
        <v>57.33</v>
      </c>
      <c r="E238" s="56">
        <f>D238*1</f>
        <v>57.33</v>
      </c>
      <c r="F238" s="57"/>
      <c r="G238" s="189">
        <f>SUM(G223,G226,G229,G232,G235)</f>
        <v>324</v>
      </c>
      <c r="H238" s="56">
        <f>ROUND(G238/12,2)</f>
        <v>27</v>
      </c>
      <c r="I238" s="56">
        <f>H238*1</f>
        <v>27</v>
      </c>
      <c r="J238" s="57"/>
      <c r="K238" s="189">
        <f>SUM(K223,K226,K229,K232,K235)</f>
        <v>176</v>
      </c>
      <c r="L238" s="56">
        <f>ROUND(K238/12,2)</f>
        <v>14.67</v>
      </c>
      <c r="M238" s="56">
        <f>L238*1</f>
        <v>14.67</v>
      </c>
      <c r="N238" s="57"/>
      <c r="O238" s="58">
        <f t="shared" si="7"/>
        <v>1188</v>
      </c>
      <c r="P238" s="59">
        <f>ROUND(O238/24,2)</f>
        <v>49.5</v>
      </c>
      <c r="Q238" s="60">
        <f>P238*1</f>
        <v>49.5</v>
      </c>
      <c r="R238" s="27">
        <v>0</v>
      </c>
    </row>
    <row r="239" spans="1:18" ht="22.5" thickBot="1" x14ac:dyDescent="0.55000000000000004">
      <c r="A239" s="74"/>
      <c r="B239" s="61" t="s">
        <v>18</v>
      </c>
      <c r="C239" s="62">
        <f>SUM(C224,C227,C230,C233,C236)</f>
        <v>0</v>
      </c>
      <c r="D239" s="63">
        <f>ROUND(C239/12,2)</f>
        <v>0</v>
      </c>
      <c r="E239" s="63">
        <f>D239*1</f>
        <v>0</v>
      </c>
      <c r="F239" s="64"/>
      <c r="G239" s="190">
        <f>SUM(G224,G227,G230,G233,G236)</f>
        <v>0</v>
      </c>
      <c r="H239" s="63">
        <f>ROUND(G239/12,2)</f>
        <v>0</v>
      </c>
      <c r="I239" s="63">
        <f>H239*1</f>
        <v>0</v>
      </c>
      <c r="J239" s="64"/>
      <c r="K239" s="190">
        <f>SUM(K224,K227,K230,K233,K236)</f>
        <v>0</v>
      </c>
      <c r="L239" s="63">
        <f>ROUND(K239/12,2)</f>
        <v>0</v>
      </c>
      <c r="M239" s="63">
        <f>L239*1</f>
        <v>0</v>
      </c>
      <c r="N239" s="64"/>
      <c r="O239" s="65">
        <f t="shared" si="7"/>
        <v>0</v>
      </c>
      <c r="P239" s="66">
        <f>ROUND(O239/24,2)</f>
        <v>0</v>
      </c>
      <c r="Q239" s="67">
        <f>P239*1</f>
        <v>0</v>
      </c>
      <c r="R239" s="36">
        <v>0</v>
      </c>
    </row>
    <row r="240" spans="1:18" x14ac:dyDescent="0.5">
      <c r="A240" s="37" t="s">
        <v>89</v>
      </c>
      <c r="B240" s="48"/>
      <c r="C240" s="181"/>
      <c r="D240" s="40"/>
      <c r="E240" s="40"/>
      <c r="F240" s="41"/>
      <c r="G240" s="182"/>
      <c r="H240" s="40"/>
      <c r="I240" s="40"/>
      <c r="J240" s="41"/>
      <c r="K240" s="182"/>
      <c r="L240" s="40"/>
      <c r="M240" s="40"/>
      <c r="N240" s="41"/>
      <c r="O240" s="90"/>
      <c r="P240" s="44"/>
      <c r="Q240" s="47"/>
      <c r="R240" s="45"/>
    </row>
    <row r="241" spans="1:18" x14ac:dyDescent="0.5">
      <c r="A241" s="19" t="s">
        <v>15</v>
      </c>
      <c r="B241" s="20" t="s">
        <v>16</v>
      </c>
      <c r="C241" s="21"/>
      <c r="D241" s="22">
        <f>ROUND(C241/18,2)</f>
        <v>0</v>
      </c>
      <c r="E241" s="22"/>
      <c r="F241" s="23">
        <f>SUM(D241,E242:E243)</f>
        <v>0</v>
      </c>
      <c r="G241" s="177"/>
      <c r="H241" s="22">
        <f>ROUND(G241/18,2)</f>
        <v>0</v>
      </c>
      <c r="I241" s="22"/>
      <c r="J241" s="23">
        <f>SUM(H241,I242:I243)</f>
        <v>0</v>
      </c>
      <c r="K241" s="177"/>
      <c r="L241" s="22">
        <f>ROUND(K241/18,2)</f>
        <v>0</v>
      </c>
      <c r="M241" s="22"/>
      <c r="N241" s="23">
        <f>SUM(L241,M242:M243)</f>
        <v>0</v>
      </c>
      <c r="O241" s="24">
        <f>SUM(K241,C241,G241)</f>
        <v>0</v>
      </c>
      <c r="P241" s="25">
        <f>ROUND(O241/36,2)</f>
        <v>0</v>
      </c>
      <c r="Q241" s="26" t="s">
        <v>33</v>
      </c>
      <c r="R241" s="27">
        <f>SUM(P241,Q242:Q243)</f>
        <v>0</v>
      </c>
    </row>
    <row r="242" spans="1:18" x14ac:dyDescent="0.5">
      <c r="A242" s="70"/>
      <c r="B242" s="20" t="s">
        <v>17</v>
      </c>
      <c r="C242" s="21"/>
      <c r="D242" s="22">
        <f>ROUND(C242/12,2)</f>
        <v>0</v>
      </c>
      <c r="E242" s="22">
        <f>D242*1.8</f>
        <v>0</v>
      </c>
      <c r="F242" s="23"/>
      <c r="G242" s="177"/>
      <c r="H242" s="22">
        <f>ROUND(G242/12,2)</f>
        <v>0</v>
      </c>
      <c r="I242" s="22">
        <f>H242*1.8</f>
        <v>0</v>
      </c>
      <c r="J242" s="23"/>
      <c r="K242" s="177"/>
      <c r="L242" s="22">
        <f>ROUND(K242/12,2)</f>
        <v>0</v>
      </c>
      <c r="M242" s="22">
        <f>L242*1.8</f>
        <v>0</v>
      </c>
      <c r="N242" s="23"/>
      <c r="O242" s="52">
        <f>SUM(K242,C242,G242)</f>
        <v>0</v>
      </c>
      <c r="P242" s="26">
        <f>ROUND(O242/24,2)</f>
        <v>0</v>
      </c>
      <c r="Q242" s="26">
        <f>P242*1.8</f>
        <v>0</v>
      </c>
      <c r="R242" s="27">
        <v>0</v>
      </c>
    </row>
    <row r="243" spans="1:18" ht="22.5" thickBot="1" x14ac:dyDescent="0.55000000000000004">
      <c r="A243" s="74"/>
      <c r="B243" s="29" t="s">
        <v>18</v>
      </c>
      <c r="C243" s="30"/>
      <c r="D243" s="31">
        <f>ROUND(C243/12,2)</f>
        <v>0</v>
      </c>
      <c r="E243" s="31">
        <f>D243*1.8</f>
        <v>0</v>
      </c>
      <c r="F243" s="32"/>
      <c r="G243" s="179"/>
      <c r="H243" s="31">
        <f>ROUND(G243/12,2)</f>
        <v>0</v>
      </c>
      <c r="I243" s="31">
        <f>H243*1.8</f>
        <v>0</v>
      </c>
      <c r="J243" s="32"/>
      <c r="K243" s="179"/>
      <c r="L243" s="31">
        <f>ROUND(K243/12,2)</f>
        <v>0</v>
      </c>
      <c r="M243" s="31">
        <f>L243*1.8</f>
        <v>0</v>
      </c>
      <c r="N243" s="32"/>
      <c r="O243" s="77">
        <f>SUM(K243,C243,G243)</f>
        <v>0</v>
      </c>
      <c r="P243" s="35">
        <f>ROUND(O243/24,2)</f>
        <v>0</v>
      </c>
      <c r="Q243" s="35">
        <f>P243*1.8</f>
        <v>0</v>
      </c>
      <c r="R243" s="36">
        <v>0</v>
      </c>
    </row>
    <row r="244" spans="1:18" x14ac:dyDescent="0.5">
      <c r="A244" s="117" t="s">
        <v>90</v>
      </c>
      <c r="B244" s="48"/>
      <c r="C244" s="39"/>
      <c r="D244" s="40"/>
      <c r="E244" s="40"/>
      <c r="F244" s="41"/>
      <c r="G244" s="180"/>
      <c r="H244" s="40"/>
      <c r="I244" s="40"/>
      <c r="J244" s="41"/>
      <c r="K244" s="180"/>
      <c r="L244" s="40"/>
      <c r="M244" s="40"/>
      <c r="N244" s="41"/>
      <c r="O244" s="90"/>
      <c r="P244" s="44"/>
      <c r="Q244" s="44"/>
      <c r="R244" s="45"/>
    </row>
    <row r="245" spans="1:18" x14ac:dyDescent="0.5">
      <c r="A245" s="19" t="s">
        <v>15</v>
      </c>
      <c r="B245" s="20" t="s">
        <v>16</v>
      </c>
      <c r="C245" s="21"/>
      <c r="D245" s="22">
        <f>ROUND(C245/18,2)</f>
        <v>0</v>
      </c>
      <c r="E245" s="22"/>
      <c r="F245" s="23">
        <f>SUM(D245,E246:E247)</f>
        <v>412.2</v>
      </c>
      <c r="G245" s="177"/>
      <c r="H245" s="22">
        <f>ROUND(G245/18,2)</f>
        <v>0</v>
      </c>
      <c r="I245" s="22"/>
      <c r="J245" s="23">
        <f>SUM(H245,I246:I247)</f>
        <v>353.10599999999999</v>
      </c>
      <c r="K245" s="177"/>
      <c r="L245" s="22">
        <f>ROUND(K245/18,2)</f>
        <v>0</v>
      </c>
      <c r="M245" s="22"/>
      <c r="N245" s="23">
        <f>SUM(L245,M246:M247)</f>
        <v>68.400000000000006</v>
      </c>
      <c r="O245" s="24">
        <f>SUM(K245,C245,G245)</f>
        <v>0</v>
      </c>
      <c r="P245" s="25">
        <f>ROUND(O245/36,2)</f>
        <v>0</v>
      </c>
      <c r="Q245" s="26" t="s">
        <v>33</v>
      </c>
      <c r="R245" s="27">
        <f>SUM(P245,Q246:Q247)</f>
        <v>416.84400000000005</v>
      </c>
    </row>
    <row r="246" spans="1:18" x14ac:dyDescent="0.5">
      <c r="A246" s="70"/>
      <c r="B246" s="20" t="s">
        <v>17</v>
      </c>
      <c r="C246" s="21">
        <f>222+171+144+747+1464</f>
        <v>2748</v>
      </c>
      <c r="D246" s="22">
        <f>ROUND(C246/12,2)</f>
        <v>229</v>
      </c>
      <c r="E246" s="22">
        <f>D246*1.8</f>
        <v>412.2</v>
      </c>
      <c r="F246" s="23"/>
      <c r="G246" s="177">
        <f>1971+185+111+87</f>
        <v>2354</v>
      </c>
      <c r="H246" s="22">
        <f>ROUND(G246/12,2)</f>
        <v>196.17</v>
      </c>
      <c r="I246" s="22">
        <f>H246*1.8</f>
        <v>353.10599999999999</v>
      </c>
      <c r="J246" s="206"/>
      <c r="K246" s="177">
        <f>140+312+4</f>
        <v>456</v>
      </c>
      <c r="L246" s="22">
        <f>ROUND(K246/12,2)</f>
        <v>38</v>
      </c>
      <c r="M246" s="22">
        <f>L246*1.8</f>
        <v>68.400000000000006</v>
      </c>
      <c r="N246" s="23"/>
      <c r="O246" s="52">
        <f>SUM(K246,C246,G246)</f>
        <v>5558</v>
      </c>
      <c r="P246" s="26">
        <f>ROUND(O246/24,2)</f>
        <v>231.58</v>
      </c>
      <c r="Q246" s="26">
        <f>P246*1.8</f>
        <v>416.84400000000005</v>
      </c>
      <c r="R246" s="27">
        <v>0</v>
      </c>
    </row>
    <row r="247" spans="1:18" ht="22.5" thickBot="1" x14ac:dyDescent="0.55000000000000004">
      <c r="A247" s="74"/>
      <c r="B247" s="29" t="s">
        <v>18</v>
      </c>
      <c r="C247" s="30"/>
      <c r="D247" s="31">
        <f>ROUND(C247/12,2)</f>
        <v>0</v>
      </c>
      <c r="E247" s="31">
        <f>D247*1.8</f>
        <v>0</v>
      </c>
      <c r="F247" s="32"/>
      <c r="G247" s="179"/>
      <c r="H247" s="31">
        <f>ROUND(G247/12,2)</f>
        <v>0</v>
      </c>
      <c r="I247" s="31">
        <f>H247*1.8</f>
        <v>0</v>
      </c>
      <c r="J247" s="32"/>
      <c r="K247" s="179"/>
      <c r="L247" s="31">
        <f>ROUND(K247/12,2)</f>
        <v>0</v>
      </c>
      <c r="M247" s="31">
        <f>L247*1.8</f>
        <v>0</v>
      </c>
      <c r="N247" s="32"/>
      <c r="O247" s="77">
        <f>SUM(K247,C247,G247)</f>
        <v>0</v>
      </c>
      <c r="P247" s="35">
        <f>ROUND(O247/24,2)</f>
        <v>0</v>
      </c>
      <c r="Q247" s="35">
        <f>P247*1.8</f>
        <v>0</v>
      </c>
      <c r="R247" s="36">
        <v>0</v>
      </c>
    </row>
    <row r="248" spans="1:18" x14ac:dyDescent="0.5">
      <c r="A248" s="37" t="s">
        <v>91</v>
      </c>
      <c r="B248" s="48"/>
      <c r="C248" s="181"/>
      <c r="D248" s="40"/>
      <c r="E248" s="40"/>
      <c r="F248" s="41"/>
      <c r="G248" s="182"/>
      <c r="H248" s="40"/>
      <c r="I248" s="40"/>
      <c r="J248" s="41"/>
      <c r="K248" s="182"/>
      <c r="L248" s="40"/>
      <c r="M248" s="40"/>
      <c r="N248" s="41"/>
      <c r="O248" s="90"/>
      <c r="P248" s="44"/>
      <c r="Q248" s="44"/>
      <c r="R248" s="45"/>
    </row>
    <row r="249" spans="1:18" x14ac:dyDescent="0.5">
      <c r="A249" s="207"/>
      <c r="B249" s="20" t="s">
        <v>16</v>
      </c>
      <c r="C249" s="21"/>
      <c r="D249" s="22">
        <f>ROUND(C249/18,2)</f>
        <v>0</v>
      </c>
      <c r="E249" s="22"/>
      <c r="F249" s="23">
        <f>SUM(D249,E250:E251)</f>
        <v>756</v>
      </c>
      <c r="G249" s="177"/>
      <c r="H249" s="22">
        <f>ROUND(G249/18,2)</f>
        <v>0</v>
      </c>
      <c r="I249" s="22"/>
      <c r="J249" s="206">
        <f>SUM(H249,I250:I251)</f>
        <v>725.25600000000009</v>
      </c>
      <c r="K249" s="177"/>
      <c r="L249" s="22">
        <f>ROUND(K249/18,2)</f>
        <v>0</v>
      </c>
      <c r="M249" s="22"/>
      <c r="N249" s="23">
        <f>SUM(L249,M250:M251)</f>
        <v>286.05600000000004</v>
      </c>
      <c r="O249" s="24">
        <f>SUM(K249,C249,G249)</f>
        <v>0</v>
      </c>
      <c r="P249" s="25">
        <f>ROUND(O249/36,2)</f>
        <v>0</v>
      </c>
      <c r="Q249" s="26" t="s">
        <v>33</v>
      </c>
      <c r="R249" s="27">
        <f>SUM(P249,Q250:Q251)</f>
        <v>883.65600000000006</v>
      </c>
    </row>
    <row r="250" spans="1:18" x14ac:dyDescent="0.5">
      <c r="A250" s="92"/>
      <c r="B250" s="20" t="s">
        <v>17</v>
      </c>
      <c r="C250" s="21">
        <f>246+14+90+3943</f>
        <v>4293</v>
      </c>
      <c r="D250" s="22">
        <f>ROUND(C250/12,2)</f>
        <v>357.75</v>
      </c>
      <c r="E250" s="22">
        <f>D250*1.8</f>
        <v>643.95000000000005</v>
      </c>
      <c r="F250" s="23"/>
      <c r="G250" s="177">
        <f>60+4016+102+24</f>
        <v>4202</v>
      </c>
      <c r="H250" s="22">
        <f>ROUND(G250/12,2)</f>
        <v>350.17</v>
      </c>
      <c r="I250" s="22">
        <f>H250*1.8</f>
        <v>630.30600000000004</v>
      </c>
      <c r="J250" s="23"/>
      <c r="K250" s="177">
        <f>39+1442+6</f>
        <v>1487</v>
      </c>
      <c r="L250" s="22">
        <f>ROUND(K250/12,2)</f>
        <v>123.92</v>
      </c>
      <c r="M250" s="22">
        <f>L250*1.8</f>
        <v>223.05600000000001</v>
      </c>
      <c r="N250" s="23"/>
      <c r="O250" s="52">
        <f>SUM(K250,C250,G250)</f>
        <v>9982</v>
      </c>
      <c r="P250" s="26">
        <f>ROUND(O250/24,2)</f>
        <v>415.92</v>
      </c>
      <c r="Q250" s="26">
        <f>P250*1.8</f>
        <v>748.65600000000006</v>
      </c>
      <c r="R250" s="27">
        <v>0</v>
      </c>
    </row>
    <row r="251" spans="1:18" ht="22.5" thickBot="1" x14ac:dyDescent="0.55000000000000004">
      <c r="A251" s="93"/>
      <c r="B251" s="29" t="s">
        <v>18</v>
      </c>
      <c r="C251" s="30">
        <f>747</f>
        <v>747</v>
      </c>
      <c r="D251" s="31">
        <f>ROUND(C251/12,2)</f>
        <v>62.25</v>
      </c>
      <c r="E251" s="31">
        <f>D251*1.8</f>
        <v>112.05</v>
      </c>
      <c r="F251" s="32"/>
      <c r="G251" s="179">
        <f>633</f>
        <v>633</v>
      </c>
      <c r="H251" s="31">
        <f>ROUND(G251/12,2)</f>
        <v>52.75</v>
      </c>
      <c r="I251" s="31">
        <f>H251*1.8</f>
        <v>94.95</v>
      </c>
      <c r="J251" s="32"/>
      <c r="K251" s="179">
        <v>420</v>
      </c>
      <c r="L251" s="31">
        <f>ROUND(K251/12,2)</f>
        <v>35</v>
      </c>
      <c r="M251" s="31">
        <f>L251*1.8</f>
        <v>63</v>
      </c>
      <c r="N251" s="32"/>
      <c r="O251" s="77">
        <f>SUM(K251,C251,G251)</f>
        <v>1800</v>
      </c>
      <c r="P251" s="35">
        <f>ROUND(O251/24,2)</f>
        <v>75</v>
      </c>
      <c r="Q251" s="35">
        <f>P251*1.8</f>
        <v>135</v>
      </c>
      <c r="R251" s="36">
        <v>0</v>
      </c>
    </row>
    <row r="252" spans="1:18" x14ac:dyDescent="0.5">
      <c r="A252" s="208" t="s">
        <v>92</v>
      </c>
      <c r="B252" s="48"/>
      <c r="C252" s="39"/>
      <c r="D252" s="40"/>
      <c r="E252" s="40"/>
      <c r="F252" s="41"/>
      <c r="G252" s="180"/>
      <c r="H252" s="40"/>
      <c r="I252" s="40"/>
      <c r="J252" s="41"/>
      <c r="K252" s="180"/>
      <c r="L252" s="40"/>
      <c r="M252" s="40"/>
      <c r="N252" s="41"/>
      <c r="O252" s="90"/>
      <c r="P252" s="44"/>
      <c r="Q252" s="44"/>
      <c r="R252" s="45"/>
    </row>
    <row r="253" spans="1:18" x14ac:dyDescent="0.5">
      <c r="A253" s="91" t="s">
        <v>15</v>
      </c>
      <c r="B253" s="20" t="s">
        <v>16</v>
      </c>
      <c r="C253" s="21"/>
      <c r="D253" s="22">
        <f>ROUND(C253/18,2)</f>
        <v>0</v>
      </c>
      <c r="E253" s="22"/>
      <c r="F253" s="23">
        <f>SUM(D253,E254:E255)</f>
        <v>0</v>
      </c>
      <c r="G253" s="177"/>
      <c r="H253" s="22">
        <f>ROUND(G253/18,2)</f>
        <v>0</v>
      </c>
      <c r="I253" s="22"/>
      <c r="J253" s="23">
        <f>SUM(H253,I254:I255)</f>
        <v>0</v>
      </c>
      <c r="K253" s="177"/>
      <c r="L253" s="22">
        <f>ROUND(K253/18,2)</f>
        <v>0</v>
      </c>
      <c r="M253" s="22"/>
      <c r="N253" s="23">
        <f>SUM(L253,M254:M255)</f>
        <v>0</v>
      </c>
      <c r="O253" s="24">
        <f>SUM(K253,C253,G253)</f>
        <v>0</v>
      </c>
      <c r="P253" s="25">
        <f>ROUND(O253/36,2)</f>
        <v>0</v>
      </c>
      <c r="Q253" s="26" t="s">
        <v>33</v>
      </c>
      <c r="R253" s="27">
        <f>SUM(P253,Q254:Q255)</f>
        <v>0</v>
      </c>
    </row>
    <row r="254" spans="1:18" x14ac:dyDescent="0.5">
      <c r="A254" s="92"/>
      <c r="B254" s="20" t="s">
        <v>17</v>
      </c>
      <c r="C254" s="21"/>
      <c r="D254" s="22">
        <f>ROUND(C254/12,2)</f>
        <v>0</v>
      </c>
      <c r="E254" s="22">
        <f>D254*1.8</f>
        <v>0</v>
      </c>
      <c r="F254" s="23"/>
      <c r="G254" s="177"/>
      <c r="H254" s="22">
        <f>ROUND(G254/12,2)</f>
        <v>0</v>
      </c>
      <c r="I254" s="22">
        <f>H254*1.8</f>
        <v>0</v>
      </c>
      <c r="J254" s="23"/>
      <c r="K254" s="177"/>
      <c r="L254" s="22">
        <f>ROUND(K254/12,2)</f>
        <v>0</v>
      </c>
      <c r="M254" s="22">
        <f>L254*1.8</f>
        <v>0</v>
      </c>
      <c r="N254" s="23"/>
      <c r="O254" s="52">
        <f>SUM(K254,C254,G254)</f>
        <v>0</v>
      </c>
      <c r="P254" s="26">
        <f>ROUND(O254/24,2)</f>
        <v>0</v>
      </c>
      <c r="Q254" s="26">
        <f>P254*1.8</f>
        <v>0</v>
      </c>
      <c r="R254" s="27">
        <v>0</v>
      </c>
    </row>
    <row r="255" spans="1:18" ht="22.5" thickBot="1" x14ac:dyDescent="0.55000000000000004">
      <c r="A255" s="93"/>
      <c r="B255" s="29" t="s">
        <v>18</v>
      </c>
      <c r="C255" s="30"/>
      <c r="D255" s="31">
        <f>ROUND(C255/12,2)</f>
        <v>0</v>
      </c>
      <c r="E255" s="31">
        <f>D255*1.8</f>
        <v>0</v>
      </c>
      <c r="F255" s="32"/>
      <c r="G255" s="179"/>
      <c r="H255" s="31">
        <f>ROUND(G255/12,2)</f>
        <v>0</v>
      </c>
      <c r="I255" s="31">
        <f>H255*1.8</f>
        <v>0</v>
      </c>
      <c r="J255" s="32"/>
      <c r="K255" s="179"/>
      <c r="L255" s="31">
        <f>ROUND(K255/12,2)</f>
        <v>0</v>
      </c>
      <c r="M255" s="31">
        <f>L255*1.8</f>
        <v>0</v>
      </c>
      <c r="N255" s="32"/>
      <c r="O255" s="77">
        <f>SUM(K255,C255,G255)</f>
        <v>0</v>
      </c>
      <c r="P255" s="35">
        <f>ROUND(O255/24,2)</f>
        <v>0</v>
      </c>
      <c r="Q255" s="35">
        <f>P255*1.8</f>
        <v>0</v>
      </c>
      <c r="R255" s="36">
        <v>0</v>
      </c>
    </row>
    <row r="256" spans="1:18" s="4" customFormat="1" x14ac:dyDescent="0.5">
      <c r="A256" s="37" t="s">
        <v>93</v>
      </c>
      <c r="B256" s="48"/>
      <c r="C256" s="39"/>
      <c r="D256" s="40"/>
      <c r="E256" s="40"/>
      <c r="F256" s="41"/>
      <c r="G256" s="180"/>
      <c r="H256" s="40"/>
      <c r="I256" s="40"/>
      <c r="J256" s="41"/>
      <c r="K256" s="180"/>
      <c r="L256" s="40"/>
      <c r="M256" s="40"/>
      <c r="N256" s="41"/>
      <c r="O256" s="90"/>
      <c r="P256" s="44"/>
      <c r="Q256" s="44"/>
      <c r="R256" s="45"/>
    </row>
    <row r="257" spans="1:20" s="4" customFormat="1" x14ac:dyDescent="0.5">
      <c r="A257" s="91" t="s">
        <v>15</v>
      </c>
      <c r="B257" s="20" t="s">
        <v>16</v>
      </c>
      <c r="C257" s="21">
        <f>7596+894</f>
        <v>8490</v>
      </c>
      <c r="D257" s="22">
        <f>ROUND(C257/18,2)</f>
        <v>471.67</v>
      </c>
      <c r="E257" s="22"/>
      <c r="F257" s="23">
        <f>SUM(D257,E258:E259)</f>
        <v>603.07000000000005</v>
      </c>
      <c r="G257" s="177">
        <f>6417+3072</f>
        <v>9489</v>
      </c>
      <c r="H257" s="22">
        <f>ROUND(G257/18,2)</f>
        <v>527.16999999999996</v>
      </c>
      <c r="I257" s="22"/>
      <c r="J257" s="23">
        <f>SUM(H257,I258:I259)</f>
        <v>563.31399999999996</v>
      </c>
      <c r="K257" s="177">
        <v>807</v>
      </c>
      <c r="L257" s="22">
        <f>ROUND(K257/18,2)</f>
        <v>44.83</v>
      </c>
      <c r="M257" s="22"/>
      <c r="N257" s="23">
        <f>SUM(L257,M258:M259)</f>
        <v>48.573999999999998</v>
      </c>
      <c r="O257" s="24">
        <f>SUM(K257,C257,G257)</f>
        <v>18786</v>
      </c>
      <c r="P257" s="25">
        <f>ROUND(O257/36,2)</f>
        <v>521.83000000000004</v>
      </c>
      <c r="Q257" s="26" t="s">
        <v>33</v>
      </c>
      <c r="R257" s="27">
        <f>SUM(P257,Q258:Q259)</f>
        <v>607.49200000000008</v>
      </c>
    </row>
    <row r="258" spans="1:20" s="4" customFormat="1" x14ac:dyDescent="0.5">
      <c r="A258" s="209"/>
      <c r="B258" s="20" t="s">
        <v>17</v>
      </c>
      <c r="C258" s="21">
        <f>122+144+610</f>
        <v>876</v>
      </c>
      <c r="D258" s="22">
        <f>ROUND(C258/12,2)</f>
        <v>73</v>
      </c>
      <c r="E258" s="22">
        <f>D258*1.8</f>
        <v>131.4</v>
      </c>
      <c r="F258" s="23"/>
      <c r="G258" s="177">
        <f>212+10</f>
        <v>222</v>
      </c>
      <c r="H258" s="22">
        <f>ROUND(G258/12,2)</f>
        <v>18.5</v>
      </c>
      <c r="I258" s="22">
        <f>H258*1.8</f>
        <v>33.300000000000004</v>
      </c>
      <c r="J258" s="23"/>
      <c r="K258" s="177">
        <v>16</v>
      </c>
      <c r="L258" s="22">
        <f>ROUND(K258/12,2)</f>
        <v>1.33</v>
      </c>
      <c r="M258" s="22">
        <f>L258*1.8</f>
        <v>2.3940000000000001</v>
      </c>
      <c r="N258" s="23"/>
      <c r="O258" s="52">
        <f>SUM(K258,C258,G258)</f>
        <v>1114</v>
      </c>
      <c r="P258" s="26">
        <f>ROUND(O258/24,2)</f>
        <v>46.42</v>
      </c>
      <c r="Q258" s="26">
        <f>P258*1.8</f>
        <v>83.556000000000012</v>
      </c>
      <c r="R258" s="27">
        <v>0</v>
      </c>
    </row>
    <row r="259" spans="1:20" s="4" customFormat="1" ht="22.5" thickBot="1" x14ac:dyDescent="0.55000000000000004">
      <c r="A259" s="93"/>
      <c r="B259" s="29" t="s">
        <v>18</v>
      </c>
      <c r="C259" s="30"/>
      <c r="D259" s="31">
        <f>ROUND(C259/12,2)</f>
        <v>0</v>
      </c>
      <c r="E259" s="31">
        <f>D259*1.8</f>
        <v>0</v>
      </c>
      <c r="F259" s="32"/>
      <c r="G259" s="179">
        <v>19</v>
      </c>
      <c r="H259" s="31">
        <f>ROUND(G259/12,2)</f>
        <v>1.58</v>
      </c>
      <c r="I259" s="31">
        <f>H259*1.8</f>
        <v>2.8440000000000003</v>
      </c>
      <c r="J259" s="32"/>
      <c r="K259" s="179">
        <v>9</v>
      </c>
      <c r="L259" s="31">
        <f>ROUND(K259/12,2)</f>
        <v>0.75</v>
      </c>
      <c r="M259" s="31">
        <f>L259*1.8</f>
        <v>1.35</v>
      </c>
      <c r="N259" s="32"/>
      <c r="O259" s="77">
        <f>SUM(K259,C259,G259)</f>
        <v>28</v>
      </c>
      <c r="P259" s="35">
        <f>ROUND(O259/24,2)</f>
        <v>1.17</v>
      </c>
      <c r="Q259" s="35">
        <f>P259*1.8</f>
        <v>2.1059999999999999</v>
      </c>
      <c r="R259" s="36">
        <v>0</v>
      </c>
    </row>
    <row r="260" spans="1:20" x14ac:dyDescent="0.5">
      <c r="A260" s="94" t="s">
        <v>94</v>
      </c>
      <c r="B260" s="95" t="s">
        <v>16</v>
      </c>
      <c r="C260" s="96">
        <f>SUM(C5,C13,C9,C17,C48,C52,C56,C93,C109,C113,C117,C151,C155,C177,C181,C213,C218,C237,C241,C245,C249,C253,C257)</f>
        <v>167404</v>
      </c>
      <c r="D260" s="97">
        <f>SUM(D5,D13,D9,D17,D48,D52,D56,D93,D109,D113,D117,D151,D155,D177,D181,D213,D218,D237,D241,D245,D249,D253,D257)</f>
        <v>9300.23</v>
      </c>
      <c r="E260" s="97"/>
      <c r="F260" s="98">
        <f>ROUND(SUM(D260,E261:E263),2)</f>
        <v>12596.53</v>
      </c>
      <c r="G260" s="96">
        <f>SUM(G5,G13,G9,G17,G48,G52,G56,G93,G109,G113,G117,G151,G155,G177,G181,G213,G218,G237,G241,G245,G249,G253,G257)</f>
        <v>137726</v>
      </c>
      <c r="H260" s="97">
        <f>SUM(H5,H13,H9,H17,H48,H52,H56,H93,H109,H113,H117,H151,H155,H177,H181,H213,H218,H237,H241,H245,H249,H253,H257)</f>
        <v>7651.4499999999989</v>
      </c>
      <c r="I260" s="97"/>
      <c r="J260" s="98">
        <f>ROUND(SUM(H260,I261:I263),2)</f>
        <v>10069.700000000001</v>
      </c>
      <c r="K260" s="96">
        <f>SUM(K5,K13,K9,K17,K48,K52,K56,K93,K109,K113,K117,K151,K155,K177,K181,K213,K218,K237,K241,K245,K249,K253,K257)</f>
        <v>56986</v>
      </c>
      <c r="L260" s="97">
        <f>SUM(L5,L13,L9,L17,L48,L52,L56,L93,L109,L113,L117,L151,L155,L177,L181,L213,L218,L237,L241,L245,L249,L253,L257)</f>
        <v>3165.89</v>
      </c>
      <c r="M260" s="97"/>
      <c r="N260" s="98">
        <f>ROUND(SUM(L260,M261:M263),2)</f>
        <v>4052.71</v>
      </c>
      <c r="O260" s="118">
        <f>SUM(O5,O9,O17,O48,O52,O56,O93,O109,O113,O117,O151,O155,O177,O181,O213,O218,O237,O241,O245,O249,O253,O257)</f>
        <v>361376</v>
      </c>
      <c r="P260" s="97">
        <f>SUM(P5,P13,P9,P17,P48,P52,P56,P93,P109,P113,P117,P151,P155,P177,P181,P213,P218,P237,P241,P245,P249,P253,P257)</f>
        <v>10058.780000000002</v>
      </c>
      <c r="Q260" s="97">
        <f>SUM(Q5,Q9,Q17,Q48,Q52,Q56,Q93,Q109,Q113,Q117,Q151,Q155,Q177,Q181,Q213,Q218,Q237,Q241,Q245,Q249,Q253,Q257)</f>
        <v>0</v>
      </c>
      <c r="R260" s="98">
        <f>ROUND(SUM(P260,Q261:Q263),2)</f>
        <v>13359.5</v>
      </c>
    </row>
    <row r="261" spans="1:20" x14ac:dyDescent="0.5">
      <c r="A261" s="99"/>
      <c r="B261" s="95" t="s">
        <v>75</v>
      </c>
      <c r="C261" s="96">
        <f>SUM(C214)</f>
        <v>0</v>
      </c>
      <c r="D261" s="97">
        <f>SUM(D214)</f>
        <v>0</v>
      </c>
      <c r="E261" s="97">
        <f>SUM(E214)</f>
        <v>0</v>
      </c>
      <c r="F261" s="100">
        <v>0</v>
      </c>
      <c r="G261" s="96">
        <f>SUM(G214)</f>
        <v>0</v>
      </c>
      <c r="H261" s="97">
        <f>SUM(H214)</f>
        <v>0</v>
      </c>
      <c r="I261" s="97">
        <f>SUM(I214)</f>
        <v>0</v>
      </c>
      <c r="J261" s="100">
        <v>0</v>
      </c>
      <c r="K261" s="96">
        <f>SUM(K214)</f>
        <v>0</v>
      </c>
      <c r="L261" s="97">
        <f>SUM(L214)</f>
        <v>0</v>
      </c>
      <c r="M261" s="97">
        <f>SUM(M214)</f>
        <v>0</v>
      </c>
      <c r="N261" s="100">
        <v>0</v>
      </c>
      <c r="O261" s="118">
        <f>SUM(O214)</f>
        <v>0</v>
      </c>
      <c r="P261" s="97">
        <f>SUM(P214)</f>
        <v>0</v>
      </c>
      <c r="Q261" s="97">
        <f>SUM(Q214)</f>
        <v>0</v>
      </c>
      <c r="R261" s="100">
        <v>0</v>
      </c>
    </row>
    <row r="262" spans="1:20" x14ac:dyDescent="0.5">
      <c r="A262" s="99"/>
      <c r="B262" s="95" t="s">
        <v>17</v>
      </c>
      <c r="C262" s="101">
        <f t="shared" ref="C262:E263" si="8">SUM(C6,C10,C18,C49,C53,C57,C94,C110,C114,C118,C152,C156,C178,C182,C215,C219,C238,C242,C246,C250,C254,C258)</f>
        <v>22265</v>
      </c>
      <c r="D262" s="102">
        <f t="shared" si="8"/>
        <v>1855.4099999999999</v>
      </c>
      <c r="E262" s="102">
        <f t="shared" si="8"/>
        <v>3088.6960000000004</v>
      </c>
      <c r="F262" s="100">
        <v>0</v>
      </c>
      <c r="G262" s="101">
        <f t="shared" ref="G262:I263" si="9">SUM(G6,G10,G18,G49,G53,G57,G94,G110,G114,G118,G152,G156,G178,G182,G215,G219,G238,G242,G246,G250,G254,G258)</f>
        <v>15838</v>
      </c>
      <c r="H262" s="102">
        <f t="shared" si="9"/>
        <v>1319.84</v>
      </c>
      <c r="I262" s="102">
        <f t="shared" si="9"/>
        <v>2252.1970000000001</v>
      </c>
      <c r="J262" s="100">
        <v>0</v>
      </c>
      <c r="K262" s="101">
        <f t="shared" ref="K262:M263" si="10">SUM(K6,K10,K18,K49,K53,K57,K94,K110,K114,K118,K152,K156,K178,K182,K215,K219,K238,K242,K246,K250,K254,K258)</f>
        <v>5903</v>
      </c>
      <c r="L262" s="102">
        <f t="shared" si="10"/>
        <v>491.91</v>
      </c>
      <c r="M262" s="102">
        <f t="shared" si="10"/>
        <v>803.49400000000003</v>
      </c>
      <c r="N262" s="100">
        <v>0</v>
      </c>
      <c r="O262" s="119">
        <f t="shared" ref="O262:Q263" si="11">SUM(O6,O10,O18,O49,O53,O57,O94,O110,O114,O118,O152,O156,O178,O182,O215,O219,O238,O242,O246,O250,O254,O258)</f>
        <v>44006</v>
      </c>
      <c r="P262" s="102">
        <f t="shared" si="11"/>
        <v>1833.5900000000001</v>
      </c>
      <c r="Q262" s="102">
        <f t="shared" si="11"/>
        <v>3072.2109999999998</v>
      </c>
      <c r="R262" s="100">
        <v>0</v>
      </c>
    </row>
    <row r="263" spans="1:20" ht="22.5" thickBot="1" x14ac:dyDescent="0.55000000000000004">
      <c r="A263" s="103"/>
      <c r="B263" s="104" t="s">
        <v>18</v>
      </c>
      <c r="C263" s="105">
        <f t="shared" si="8"/>
        <v>1464</v>
      </c>
      <c r="D263" s="106">
        <f t="shared" si="8"/>
        <v>122</v>
      </c>
      <c r="E263" s="106">
        <f t="shared" si="8"/>
        <v>207.6</v>
      </c>
      <c r="F263" s="107">
        <v>0</v>
      </c>
      <c r="G263" s="105">
        <f t="shared" si="9"/>
        <v>1140</v>
      </c>
      <c r="H263" s="106">
        <f t="shared" si="9"/>
        <v>95</v>
      </c>
      <c r="I263" s="106">
        <f t="shared" si="9"/>
        <v>166.05</v>
      </c>
      <c r="J263" s="107">
        <v>0</v>
      </c>
      <c r="K263" s="105">
        <f t="shared" si="10"/>
        <v>561</v>
      </c>
      <c r="L263" s="106">
        <f t="shared" si="10"/>
        <v>46.75</v>
      </c>
      <c r="M263" s="106">
        <f t="shared" si="10"/>
        <v>83.324999999999989</v>
      </c>
      <c r="N263" s="107">
        <v>0</v>
      </c>
      <c r="O263" s="120">
        <f t="shared" si="11"/>
        <v>3165</v>
      </c>
      <c r="P263" s="106">
        <f t="shared" si="11"/>
        <v>131.88999999999999</v>
      </c>
      <c r="Q263" s="106">
        <f t="shared" si="11"/>
        <v>228.51300000000001</v>
      </c>
      <c r="R263" s="107">
        <v>0</v>
      </c>
    </row>
    <row r="264" spans="1:20" x14ac:dyDescent="0.5">
      <c r="A264" s="108" t="s">
        <v>95</v>
      </c>
      <c r="B264" s="109"/>
      <c r="C264" s="210"/>
      <c r="D264" s="111"/>
      <c r="E264" s="111"/>
      <c r="F264" s="112"/>
      <c r="G264" s="211"/>
      <c r="H264" s="111"/>
      <c r="I264" s="111"/>
      <c r="J264" s="112"/>
      <c r="K264" s="211"/>
      <c r="L264" s="111"/>
      <c r="M264" s="111"/>
      <c r="N264" s="112"/>
      <c r="O264" s="113"/>
      <c r="P264" s="114"/>
      <c r="Q264" s="114"/>
      <c r="R264" s="115"/>
    </row>
    <row r="265" spans="1:20" x14ac:dyDescent="0.5">
      <c r="A265" s="53" t="s">
        <v>96</v>
      </c>
      <c r="B265" s="116"/>
      <c r="C265" s="21"/>
      <c r="D265" s="22"/>
      <c r="E265" s="22"/>
      <c r="F265" s="23"/>
      <c r="G265" s="177"/>
      <c r="H265" s="22"/>
      <c r="I265" s="22"/>
      <c r="J265" s="23"/>
      <c r="K265" s="177"/>
      <c r="L265" s="22"/>
      <c r="M265" s="22"/>
      <c r="N265" s="23"/>
      <c r="O265" s="73"/>
      <c r="P265" s="25"/>
      <c r="Q265" s="25"/>
      <c r="R265" s="27"/>
      <c r="T265" s="88"/>
    </row>
    <row r="266" spans="1:20" x14ac:dyDescent="0.5">
      <c r="A266" s="19" t="s">
        <v>15</v>
      </c>
      <c r="B266" s="20" t="s">
        <v>16</v>
      </c>
      <c r="C266" s="21">
        <v>2</v>
      </c>
      <c r="D266" s="22">
        <f>ROUND(C266/18,2)</f>
        <v>0.11</v>
      </c>
      <c r="E266" s="22"/>
      <c r="F266" s="23">
        <f>SUM(D266,E267:E268)</f>
        <v>0.11</v>
      </c>
      <c r="G266" s="177"/>
      <c r="H266" s="22">
        <f>ROUND(G266/18,2)</f>
        <v>0</v>
      </c>
      <c r="I266" s="22"/>
      <c r="J266" s="23">
        <f>SUM(H266,I267:I268)</f>
        <v>0</v>
      </c>
      <c r="K266" s="177"/>
      <c r="L266" s="22">
        <f>ROUND(K266/18,2)</f>
        <v>0</v>
      </c>
      <c r="M266" s="22"/>
      <c r="N266" s="23">
        <f>SUM(L266,M267:M268)</f>
        <v>0</v>
      </c>
      <c r="O266" s="24">
        <f>SUM(K266,C266,G266)</f>
        <v>2</v>
      </c>
      <c r="P266" s="25">
        <f>ROUND(O266/36,2)</f>
        <v>0.06</v>
      </c>
      <c r="Q266" s="26" t="s">
        <v>33</v>
      </c>
      <c r="R266" s="27">
        <f>SUM(P266,Q267:Q268)</f>
        <v>0.06</v>
      </c>
    </row>
    <row r="267" spans="1:20" x14ac:dyDescent="0.5">
      <c r="A267" s="70"/>
      <c r="B267" s="20" t="s">
        <v>17</v>
      </c>
      <c r="C267" s="21"/>
      <c r="D267" s="22">
        <f>ROUND(C267/12,2)</f>
        <v>0</v>
      </c>
      <c r="E267" s="22">
        <f>D267*2</f>
        <v>0</v>
      </c>
      <c r="F267" s="23"/>
      <c r="G267" s="177"/>
      <c r="H267" s="22">
        <f>ROUND(G267/12,2)</f>
        <v>0</v>
      </c>
      <c r="I267" s="22">
        <f>H267*2</f>
        <v>0</v>
      </c>
      <c r="J267" s="23"/>
      <c r="K267" s="177"/>
      <c r="L267" s="22">
        <f>ROUND(K267/12,2)</f>
        <v>0</v>
      </c>
      <c r="M267" s="22">
        <f>L267*2</f>
        <v>0</v>
      </c>
      <c r="N267" s="23"/>
      <c r="O267" s="52">
        <f>SUM(K267,C267,G267)</f>
        <v>0</v>
      </c>
      <c r="P267" s="26">
        <f>ROUND(O267/24,2)</f>
        <v>0</v>
      </c>
      <c r="Q267" s="26">
        <f>P267*2</f>
        <v>0</v>
      </c>
      <c r="R267" s="27">
        <v>0</v>
      </c>
    </row>
    <row r="268" spans="1:20" ht="22.5" thickBot="1" x14ac:dyDescent="0.55000000000000004">
      <c r="A268" s="74"/>
      <c r="B268" s="29" t="s">
        <v>18</v>
      </c>
      <c r="C268" s="30"/>
      <c r="D268" s="31">
        <f>ROUND(C268/12,2)</f>
        <v>0</v>
      </c>
      <c r="E268" s="31">
        <f>D268*2</f>
        <v>0</v>
      </c>
      <c r="F268" s="32"/>
      <c r="G268" s="179"/>
      <c r="H268" s="31">
        <f>ROUND(G268/12,2)</f>
        <v>0</v>
      </c>
      <c r="I268" s="31">
        <f>H268*2</f>
        <v>0</v>
      </c>
      <c r="J268" s="32"/>
      <c r="K268" s="179"/>
      <c r="L268" s="31">
        <f>ROUND(K268/12,2)</f>
        <v>0</v>
      </c>
      <c r="M268" s="31">
        <f>L268*2</f>
        <v>0</v>
      </c>
      <c r="N268" s="32"/>
      <c r="O268" s="77">
        <f>SUM(K268,C268,G268)</f>
        <v>0</v>
      </c>
      <c r="P268" s="35">
        <f>ROUND(O268/24,2)</f>
        <v>0</v>
      </c>
      <c r="Q268" s="35">
        <f>P268*2</f>
        <v>0</v>
      </c>
      <c r="R268" s="36">
        <v>0</v>
      </c>
    </row>
    <row r="269" spans="1:20" x14ac:dyDescent="0.5">
      <c r="A269" s="37" t="s">
        <v>97</v>
      </c>
      <c r="B269" s="48"/>
      <c r="C269" s="39"/>
      <c r="D269" s="40"/>
      <c r="E269" s="40"/>
      <c r="F269" s="41"/>
      <c r="G269" s="180"/>
      <c r="H269" s="40"/>
      <c r="I269" s="40"/>
      <c r="J269" s="41"/>
      <c r="K269" s="180"/>
      <c r="L269" s="40"/>
      <c r="M269" s="40"/>
      <c r="N269" s="41"/>
      <c r="O269" s="76"/>
      <c r="P269" s="47"/>
      <c r="Q269" s="47"/>
      <c r="R269" s="45"/>
    </row>
    <row r="270" spans="1:20" x14ac:dyDescent="0.5">
      <c r="A270" s="19" t="s">
        <v>15</v>
      </c>
      <c r="B270" s="20" t="s">
        <v>16</v>
      </c>
      <c r="C270" s="21"/>
      <c r="D270" s="22">
        <f>ROUND(C270/18,2)</f>
        <v>0</v>
      </c>
      <c r="E270" s="22"/>
      <c r="F270" s="23">
        <f>SUM(D270,E271:E272)</f>
        <v>0</v>
      </c>
      <c r="G270" s="177"/>
      <c r="H270" s="22">
        <f>ROUND(G270/18,2)</f>
        <v>0</v>
      </c>
      <c r="I270" s="22"/>
      <c r="J270" s="23">
        <f>SUM(H270,I271:I272)</f>
        <v>0</v>
      </c>
      <c r="K270" s="177"/>
      <c r="L270" s="22">
        <f>ROUND(K270/18,2)</f>
        <v>0</v>
      </c>
      <c r="M270" s="22"/>
      <c r="N270" s="23">
        <f>SUM(L270,M271:M272)</f>
        <v>0</v>
      </c>
      <c r="O270" s="24">
        <f>SUM(K270,C270,G270)</f>
        <v>0</v>
      </c>
      <c r="P270" s="25">
        <f>ROUND(O270/36,2)</f>
        <v>0</v>
      </c>
      <c r="Q270" s="26" t="s">
        <v>33</v>
      </c>
      <c r="R270" s="27">
        <f>SUM(P270,Q271:Q272)</f>
        <v>0</v>
      </c>
    </row>
    <row r="271" spans="1:20" x14ac:dyDescent="0.5">
      <c r="A271" s="70"/>
      <c r="B271" s="20" t="s">
        <v>17</v>
      </c>
      <c r="C271" s="21"/>
      <c r="D271" s="22">
        <f>ROUND(C271/12,2)</f>
        <v>0</v>
      </c>
      <c r="E271" s="22">
        <f>D271*2</f>
        <v>0</v>
      </c>
      <c r="F271" s="23"/>
      <c r="G271" s="177"/>
      <c r="H271" s="22">
        <f>ROUND(G271/12,2)</f>
        <v>0</v>
      </c>
      <c r="I271" s="22">
        <f>H271*2</f>
        <v>0</v>
      </c>
      <c r="J271" s="23"/>
      <c r="K271" s="177"/>
      <c r="L271" s="22">
        <f>ROUND(K271/12,2)</f>
        <v>0</v>
      </c>
      <c r="M271" s="22">
        <f>L271*2</f>
        <v>0</v>
      </c>
      <c r="N271" s="23"/>
      <c r="O271" s="52">
        <f>SUM(K271,C271,G271)</f>
        <v>0</v>
      </c>
      <c r="P271" s="26">
        <f>ROUND(O271/24,2)</f>
        <v>0</v>
      </c>
      <c r="Q271" s="26">
        <f>P271*2</f>
        <v>0</v>
      </c>
      <c r="R271" s="27">
        <v>0</v>
      </c>
    </row>
    <row r="272" spans="1:20" ht="22.5" thickBot="1" x14ac:dyDescent="0.55000000000000004">
      <c r="A272" s="74"/>
      <c r="B272" s="29" t="s">
        <v>18</v>
      </c>
      <c r="C272" s="30"/>
      <c r="D272" s="31">
        <f>ROUND(C272/12,2)</f>
        <v>0</v>
      </c>
      <c r="E272" s="31">
        <f>D272*2</f>
        <v>0</v>
      </c>
      <c r="F272" s="32"/>
      <c r="G272" s="179"/>
      <c r="H272" s="31">
        <f>ROUND(G272/12,2)</f>
        <v>0</v>
      </c>
      <c r="I272" s="31">
        <f>H272*2</f>
        <v>0</v>
      </c>
      <c r="J272" s="32"/>
      <c r="K272" s="179"/>
      <c r="L272" s="31">
        <f>ROUND(K272/12,2)</f>
        <v>0</v>
      </c>
      <c r="M272" s="31">
        <f>L272*2</f>
        <v>0</v>
      </c>
      <c r="N272" s="32"/>
      <c r="O272" s="77">
        <f>SUM(K272,C272,G272)</f>
        <v>0</v>
      </c>
      <c r="P272" s="35">
        <f>ROUND(O272/24,2)</f>
        <v>0</v>
      </c>
      <c r="Q272" s="35">
        <f>P272*2</f>
        <v>0</v>
      </c>
      <c r="R272" s="36">
        <v>0</v>
      </c>
    </row>
    <row r="273" spans="1:20" s="4" customFormat="1" x14ac:dyDescent="0.5">
      <c r="A273" s="37" t="s">
        <v>98</v>
      </c>
      <c r="B273" s="48"/>
      <c r="C273" s="39"/>
      <c r="D273" s="40"/>
      <c r="E273" s="40"/>
      <c r="F273" s="41"/>
      <c r="G273" s="180"/>
      <c r="H273" s="40"/>
      <c r="I273" s="40"/>
      <c r="J273" s="41"/>
      <c r="K273" s="180"/>
      <c r="L273" s="40"/>
      <c r="M273" s="40"/>
      <c r="N273" s="41"/>
      <c r="O273" s="76"/>
      <c r="P273" s="47"/>
      <c r="Q273" s="47"/>
      <c r="R273" s="45"/>
    </row>
    <row r="274" spans="1:20" s="4" customFormat="1" x14ac:dyDescent="0.5">
      <c r="A274" s="91" t="s">
        <v>15</v>
      </c>
      <c r="B274" s="20" t="s">
        <v>16</v>
      </c>
      <c r="C274" s="21"/>
      <c r="D274" s="22">
        <f>ROUND(C274/18,2)</f>
        <v>0</v>
      </c>
      <c r="E274" s="22"/>
      <c r="F274" s="23">
        <f>SUM(D274,E275:E276)</f>
        <v>0</v>
      </c>
      <c r="G274" s="177"/>
      <c r="H274" s="22">
        <f>ROUND(G274/18,2)</f>
        <v>0</v>
      </c>
      <c r="I274" s="22"/>
      <c r="J274" s="23">
        <f>SUM(H274,I275:I276)</f>
        <v>0</v>
      </c>
      <c r="K274" s="177"/>
      <c r="L274" s="22">
        <f>ROUND(K274/18,2)</f>
        <v>0</v>
      </c>
      <c r="M274" s="22"/>
      <c r="N274" s="23">
        <f>SUM(L274,M275:M276)</f>
        <v>0</v>
      </c>
      <c r="O274" s="24">
        <f>SUM(K274,C274,G274)</f>
        <v>0</v>
      </c>
      <c r="P274" s="25">
        <f>ROUND(O274/36,2)</f>
        <v>0</v>
      </c>
      <c r="Q274" s="26" t="s">
        <v>33</v>
      </c>
      <c r="R274" s="27">
        <f>SUM(P274,Q275:Q276)</f>
        <v>0</v>
      </c>
    </row>
    <row r="275" spans="1:20" s="4" customFormat="1" x14ac:dyDescent="0.5">
      <c r="A275" s="92"/>
      <c r="B275" s="20" t="s">
        <v>17</v>
      </c>
      <c r="C275" s="21"/>
      <c r="D275" s="22">
        <f>ROUND(C275/12,2)</f>
        <v>0</v>
      </c>
      <c r="E275" s="22">
        <f>D275*2</f>
        <v>0</v>
      </c>
      <c r="F275" s="23"/>
      <c r="G275" s="177"/>
      <c r="H275" s="22">
        <f>ROUND(G275/12,2)</f>
        <v>0</v>
      </c>
      <c r="I275" s="22">
        <f>H275*2</f>
        <v>0</v>
      </c>
      <c r="J275" s="23"/>
      <c r="K275" s="177"/>
      <c r="L275" s="22">
        <f>ROUND(K275/12,2)</f>
        <v>0</v>
      </c>
      <c r="M275" s="22">
        <f>L275*2</f>
        <v>0</v>
      </c>
      <c r="N275" s="23"/>
      <c r="O275" s="52">
        <f>SUM(K275,C275,G275)</f>
        <v>0</v>
      </c>
      <c r="P275" s="26">
        <f>ROUND(O275/24,2)</f>
        <v>0</v>
      </c>
      <c r="Q275" s="26">
        <f>P275*2</f>
        <v>0</v>
      </c>
      <c r="R275" s="27">
        <v>0</v>
      </c>
    </row>
    <row r="276" spans="1:20" ht="22.5" thickBot="1" x14ac:dyDescent="0.55000000000000004">
      <c r="A276" s="93"/>
      <c r="B276" s="29" t="s">
        <v>18</v>
      </c>
      <c r="C276" s="30"/>
      <c r="D276" s="31">
        <f>ROUND(C276/12,2)</f>
        <v>0</v>
      </c>
      <c r="E276" s="31">
        <f>D276*2</f>
        <v>0</v>
      </c>
      <c r="F276" s="32"/>
      <c r="G276" s="179"/>
      <c r="H276" s="31">
        <f>ROUND(G276/12,2)</f>
        <v>0</v>
      </c>
      <c r="I276" s="31">
        <f>H276*2</f>
        <v>0</v>
      </c>
      <c r="J276" s="32"/>
      <c r="K276" s="179"/>
      <c r="L276" s="31">
        <f>ROUND(K276/12,2)</f>
        <v>0</v>
      </c>
      <c r="M276" s="31">
        <f>L276*2</f>
        <v>0</v>
      </c>
      <c r="N276" s="32"/>
      <c r="O276" s="77">
        <f>SUM(K276,C276,G276)</f>
        <v>0</v>
      </c>
      <c r="P276" s="35">
        <f>ROUND(O276/24,2)</f>
        <v>0</v>
      </c>
      <c r="Q276" s="35">
        <f>P276*2</f>
        <v>0</v>
      </c>
      <c r="R276" s="36">
        <v>0</v>
      </c>
    </row>
    <row r="277" spans="1:20" x14ac:dyDescent="0.5">
      <c r="A277" s="94" t="s">
        <v>99</v>
      </c>
      <c r="B277" s="95" t="s">
        <v>16</v>
      </c>
      <c r="C277" s="96">
        <f t="shared" ref="C277:D279" si="12">SUM(C266,C270,C274)</f>
        <v>2</v>
      </c>
      <c r="D277" s="97">
        <f t="shared" si="12"/>
        <v>0.11</v>
      </c>
      <c r="E277" s="102"/>
      <c r="F277" s="98">
        <f>ROUND(SUM(D277,E278:E279),2)</f>
        <v>0.11</v>
      </c>
      <c r="G277" s="118">
        <f>SUM(G266,G270,G274)</f>
        <v>0</v>
      </c>
      <c r="H277" s="97">
        <f t="shared" ref="H277" si="13">SUM(H266,H270,H274)</f>
        <v>0</v>
      </c>
      <c r="I277" s="102"/>
      <c r="J277" s="98">
        <f>ROUND(SUM(H277,I278:I279),2)</f>
        <v>0</v>
      </c>
      <c r="K277" s="118">
        <f>SUM(K266,K270,K274)</f>
        <v>0</v>
      </c>
      <c r="L277" s="97">
        <f t="shared" ref="K277:L279" si="14">SUM(L266,L270,L274)</f>
        <v>0</v>
      </c>
      <c r="M277" s="102"/>
      <c r="N277" s="98">
        <f>ROUND(SUM(L277,M278:M279),2)</f>
        <v>0</v>
      </c>
      <c r="O277" s="118">
        <f t="shared" ref="O277:P279" si="15">SUM(O266,O270,O274)</f>
        <v>2</v>
      </c>
      <c r="P277" s="97">
        <f>SUM(P266,P270,P274)</f>
        <v>0.06</v>
      </c>
      <c r="Q277" s="102"/>
      <c r="R277" s="98">
        <f>ROUND(SUM(P277,Q278:Q279),2)</f>
        <v>0.06</v>
      </c>
    </row>
    <row r="278" spans="1:20" x14ac:dyDescent="0.5">
      <c r="A278" s="99"/>
      <c r="B278" s="95" t="s">
        <v>17</v>
      </c>
      <c r="C278" s="101">
        <f t="shared" si="12"/>
        <v>0</v>
      </c>
      <c r="D278" s="102">
        <f t="shared" si="12"/>
        <v>0</v>
      </c>
      <c r="E278" s="102">
        <f>SUM(E267,E271,E275)</f>
        <v>0</v>
      </c>
      <c r="F278" s="100">
        <v>0</v>
      </c>
      <c r="G278" s="119">
        <f t="shared" ref="G278:H279" si="16">SUM(G267,G271,G275)</f>
        <v>0</v>
      </c>
      <c r="H278" s="102">
        <f t="shared" si="16"/>
        <v>0</v>
      </c>
      <c r="I278" s="102">
        <f>SUM(I267,I271,I275)</f>
        <v>0</v>
      </c>
      <c r="J278" s="100">
        <v>0</v>
      </c>
      <c r="K278" s="119">
        <f t="shared" si="14"/>
        <v>0</v>
      </c>
      <c r="L278" s="102">
        <f t="shared" si="14"/>
        <v>0</v>
      </c>
      <c r="M278" s="102">
        <f>SUM(M267,M271,M275)</f>
        <v>0</v>
      </c>
      <c r="N278" s="100">
        <v>0</v>
      </c>
      <c r="O278" s="119">
        <f t="shared" si="15"/>
        <v>0</v>
      </c>
      <c r="P278" s="102">
        <f t="shared" si="15"/>
        <v>0</v>
      </c>
      <c r="Q278" s="102">
        <f>SUM(Q267,Q271,Q275)</f>
        <v>0</v>
      </c>
      <c r="R278" s="100">
        <v>0</v>
      </c>
    </row>
    <row r="279" spans="1:20" ht="22.5" thickBot="1" x14ac:dyDescent="0.55000000000000004">
      <c r="A279" s="103"/>
      <c r="B279" s="104" t="s">
        <v>18</v>
      </c>
      <c r="C279" s="105">
        <f t="shared" si="12"/>
        <v>0</v>
      </c>
      <c r="D279" s="106">
        <f t="shared" si="12"/>
        <v>0</v>
      </c>
      <c r="E279" s="106">
        <f>SUM(E268,E272,E276)</f>
        <v>0</v>
      </c>
      <c r="F279" s="107">
        <v>0</v>
      </c>
      <c r="G279" s="120">
        <f t="shared" si="16"/>
        <v>0</v>
      </c>
      <c r="H279" s="106">
        <f t="shared" si="16"/>
        <v>0</v>
      </c>
      <c r="I279" s="106">
        <f>SUM(I268,I272,I276)</f>
        <v>0</v>
      </c>
      <c r="J279" s="107">
        <v>0</v>
      </c>
      <c r="K279" s="120">
        <f t="shared" si="14"/>
        <v>0</v>
      </c>
      <c r="L279" s="106">
        <f t="shared" si="14"/>
        <v>0</v>
      </c>
      <c r="M279" s="106">
        <f>SUM(M268,M272,M276)</f>
        <v>0</v>
      </c>
      <c r="N279" s="107">
        <v>0</v>
      </c>
      <c r="O279" s="120">
        <f t="shared" si="15"/>
        <v>0</v>
      </c>
      <c r="P279" s="106">
        <f t="shared" si="15"/>
        <v>0</v>
      </c>
      <c r="Q279" s="106">
        <f>SUM(Q268,Q272,Q276)</f>
        <v>0</v>
      </c>
      <c r="R279" s="107">
        <v>0</v>
      </c>
    </row>
    <row r="280" spans="1:20" x14ac:dyDescent="0.5">
      <c r="A280" s="121"/>
      <c r="B280" s="122"/>
      <c r="C280" s="123"/>
      <c r="D280" s="124"/>
      <c r="E280" s="124"/>
      <c r="F280" s="124"/>
      <c r="G280" s="123"/>
      <c r="H280" s="124"/>
      <c r="I280" s="124"/>
      <c r="J280" s="124"/>
      <c r="K280" s="123"/>
      <c r="L280" s="124"/>
      <c r="M280" s="124"/>
      <c r="N280" s="124"/>
      <c r="O280" s="123"/>
      <c r="P280" s="124"/>
      <c r="Q280" s="124"/>
      <c r="R280" s="124"/>
    </row>
    <row r="281" spans="1:20" x14ac:dyDescent="0.5">
      <c r="A281" s="125"/>
      <c r="B281" s="126"/>
      <c r="C281" s="127"/>
      <c r="D281" s="128"/>
      <c r="E281" s="128"/>
      <c r="F281" s="128"/>
      <c r="G281" s="127"/>
      <c r="H281" s="128"/>
      <c r="I281" s="128"/>
      <c r="J281" s="128"/>
      <c r="K281" s="127"/>
      <c r="L281" s="128"/>
      <c r="M281" s="128"/>
      <c r="N281" s="128"/>
      <c r="O281" s="127"/>
      <c r="P281" s="128"/>
      <c r="Q281" s="128"/>
      <c r="R281" s="128"/>
    </row>
    <row r="282" spans="1:20" x14ac:dyDescent="0.5">
      <c r="A282" s="108" t="s">
        <v>100</v>
      </c>
      <c r="B282" s="109"/>
      <c r="C282" s="110"/>
      <c r="D282" s="111"/>
      <c r="E282" s="111"/>
      <c r="F282" s="112"/>
      <c r="G282" s="211"/>
      <c r="H282" s="111"/>
      <c r="I282" s="111"/>
      <c r="J282" s="112"/>
      <c r="K282" s="211"/>
      <c r="L282" s="111"/>
      <c r="M282" s="111"/>
      <c r="N282" s="112"/>
      <c r="O282" s="113"/>
      <c r="P282" s="114"/>
      <c r="Q282" s="114"/>
      <c r="R282" s="115"/>
    </row>
    <row r="283" spans="1:20" x14ac:dyDescent="0.5">
      <c r="A283" s="212" t="s">
        <v>101</v>
      </c>
      <c r="B283" s="116"/>
      <c r="C283" s="21"/>
      <c r="D283" s="22"/>
      <c r="E283" s="22"/>
      <c r="F283" s="23"/>
      <c r="G283" s="177"/>
      <c r="H283" s="22"/>
      <c r="I283" s="22"/>
      <c r="J283" s="23"/>
      <c r="K283" s="177"/>
      <c r="L283" s="22"/>
      <c r="M283" s="22"/>
      <c r="N283" s="23"/>
      <c r="O283" s="73"/>
      <c r="P283" s="25"/>
      <c r="Q283" s="25"/>
      <c r="R283" s="27"/>
      <c r="T283" s="88"/>
    </row>
    <row r="284" spans="1:20" x14ac:dyDescent="0.5">
      <c r="A284" s="91" t="s">
        <v>15</v>
      </c>
      <c r="B284" s="20" t="s">
        <v>16</v>
      </c>
      <c r="C284" s="21">
        <f>1505+252</f>
        <v>1757</v>
      </c>
      <c r="D284" s="22">
        <f>ROUND(C284/18,2)</f>
        <v>97.61</v>
      </c>
      <c r="E284" s="22"/>
      <c r="F284" s="23">
        <f>SUM(D284,E285:E286)</f>
        <v>110.95</v>
      </c>
      <c r="G284" s="177">
        <f>1249</f>
        <v>1249</v>
      </c>
      <c r="H284" s="22">
        <f>ROUND(G284/18,2)</f>
        <v>69.39</v>
      </c>
      <c r="I284" s="22"/>
      <c r="J284" s="23">
        <f>SUM(H284,I285:I286)</f>
        <v>69.39</v>
      </c>
      <c r="K284" s="177">
        <f>90+507+93</f>
        <v>690</v>
      </c>
      <c r="L284" s="22">
        <f>ROUND(K284/18,2)</f>
        <v>38.33</v>
      </c>
      <c r="M284" s="22"/>
      <c r="N284" s="23">
        <f>SUM(L284,M285:M286)</f>
        <v>40.67</v>
      </c>
      <c r="O284" s="24">
        <f>SUM(K284,C284,G284)</f>
        <v>3696</v>
      </c>
      <c r="P284" s="25">
        <f>ROUND(O284/36,2)</f>
        <v>102.67</v>
      </c>
      <c r="Q284" s="26" t="s">
        <v>33</v>
      </c>
      <c r="R284" s="27">
        <f>SUM(P284,Q285:Q286)</f>
        <v>110.51</v>
      </c>
    </row>
    <row r="285" spans="1:20" x14ac:dyDescent="0.5">
      <c r="A285" s="92"/>
      <c r="B285" s="20" t="s">
        <v>17</v>
      </c>
      <c r="C285" s="21">
        <v>80</v>
      </c>
      <c r="D285" s="22">
        <f>ROUND(C285/12,2)</f>
        <v>6.67</v>
      </c>
      <c r="E285" s="22">
        <f>D285*2</f>
        <v>13.34</v>
      </c>
      <c r="F285" s="23"/>
      <c r="G285" s="177"/>
      <c r="H285" s="22">
        <f>ROUND(G285/12,2)</f>
        <v>0</v>
      </c>
      <c r="I285" s="22">
        <f>H285*2</f>
        <v>0</v>
      </c>
      <c r="J285" s="23"/>
      <c r="K285" s="177">
        <v>14</v>
      </c>
      <c r="L285" s="22">
        <f>ROUND(K285/12,2)</f>
        <v>1.17</v>
      </c>
      <c r="M285" s="22">
        <f>L285*2</f>
        <v>2.34</v>
      </c>
      <c r="N285" s="23"/>
      <c r="O285" s="52">
        <f>SUM(K285,C285,G285)</f>
        <v>94</v>
      </c>
      <c r="P285" s="26">
        <f>ROUND(O285/24,2)</f>
        <v>3.92</v>
      </c>
      <c r="Q285" s="26">
        <f>P285*2</f>
        <v>7.84</v>
      </c>
      <c r="R285" s="27">
        <v>0</v>
      </c>
    </row>
    <row r="286" spans="1:20" ht="22.5" thickBot="1" x14ac:dyDescent="0.55000000000000004">
      <c r="A286" s="93"/>
      <c r="B286" s="29" t="s">
        <v>18</v>
      </c>
      <c r="C286" s="30"/>
      <c r="D286" s="31">
        <f>ROUND(C286/12,2)</f>
        <v>0</v>
      </c>
      <c r="E286" s="31">
        <f>D286*2</f>
        <v>0</v>
      </c>
      <c r="F286" s="32"/>
      <c r="G286" s="179"/>
      <c r="H286" s="31">
        <f>ROUND(G286/12,2)</f>
        <v>0</v>
      </c>
      <c r="I286" s="31">
        <f>H286*2</f>
        <v>0</v>
      </c>
      <c r="J286" s="32"/>
      <c r="K286" s="179"/>
      <c r="L286" s="31">
        <f>ROUND(K286/12,2)</f>
        <v>0</v>
      </c>
      <c r="M286" s="31">
        <f>L286*2</f>
        <v>0</v>
      </c>
      <c r="N286" s="32"/>
      <c r="O286" s="77">
        <f>SUM(K286,C286,G286)</f>
        <v>0</v>
      </c>
      <c r="P286" s="35">
        <f>ROUND(O286/24,2)</f>
        <v>0</v>
      </c>
      <c r="Q286" s="35">
        <f>P286*2</f>
        <v>0</v>
      </c>
      <c r="R286" s="36">
        <v>0</v>
      </c>
    </row>
    <row r="287" spans="1:20" s="4" customFormat="1" x14ac:dyDescent="0.5">
      <c r="A287" s="208" t="s">
        <v>102</v>
      </c>
      <c r="B287" s="130"/>
      <c r="C287" s="39"/>
      <c r="D287" s="40"/>
      <c r="E287" s="40"/>
      <c r="F287" s="41"/>
      <c r="G287" s="180"/>
      <c r="H287" s="40"/>
      <c r="I287" s="40"/>
      <c r="J287" s="41"/>
      <c r="K287" s="180"/>
      <c r="L287" s="40"/>
      <c r="M287" s="40"/>
      <c r="N287" s="41"/>
      <c r="O287" s="90"/>
      <c r="P287" s="47"/>
      <c r="Q287" s="47"/>
      <c r="R287" s="45"/>
    </row>
    <row r="288" spans="1:20" s="4" customFormat="1" x14ac:dyDescent="0.5">
      <c r="A288" s="91" t="s">
        <v>15</v>
      </c>
      <c r="B288" s="20" t="s">
        <v>16</v>
      </c>
      <c r="C288" s="21"/>
      <c r="D288" s="22">
        <f>ROUND(C288/18,2)</f>
        <v>0</v>
      </c>
      <c r="E288" s="22"/>
      <c r="F288" s="23">
        <f>SUM(D288,E289:E290)</f>
        <v>0</v>
      </c>
      <c r="G288" s="177"/>
      <c r="H288" s="22">
        <f>ROUND(G288/18,2)</f>
        <v>0</v>
      </c>
      <c r="I288" s="22"/>
      <c r="J288" s="23">
        <f>SUM(H288,I289:I290)</f>
        <v>0</v>
      </c>
      <c r="K288" s="177"/>
      <c r="L288" s="22">
        <f>ROUND(K288/18,2)</f>
        <v>0</v>
      </c>
      <c r="M288" s="22"/>
      <c r="N288" s="23">
        <f>SUM(L288,M289:M290)</f>
        <v>0</v>
      </c>
      <c r="O288" s="24">
        <f>SUM(K288,C288,G288)</f>
        <v>0</v>
      </c>
      <c r="P288" s="25">
        <f>ROUND(O288/36,2)</f>
        <v>0</v>
      </c>
      <c r="Q288" s="26" t="s">
        <v>33</v>
      </c>
      <c r="R288" s="27">
        <f>SUM(P288,Q289:Q290)</f>
        <v>0</v>
      </c>
    </row>
    <row r="289" spans="1:18" s="4" customFormat="1" x14ac:dyDescent="0.5">
      <c r="A289" s="91"/>
      <c r="B289" s="20" t="s">
        <v>17</v>
      </c>
      <c r="C289" s="21"/>
      <c r="D289" s="22">
        <f>ROUND(C289/12,2)</f>
        <v>0</v>
      </c>
      <c r="E289" s="22">
        <f>D289*2</f>
        <v>0</v>
      </c>
      <c r="F289" s="23"/>
      <c r="G289" s="177"/>
      <c r="H289" s="22">
        <f>ROUND(G289/12,2)</f>
        <v>0</v>
      </c>
      <c r="I289" s="22">
        <f>H289*2</f>
        <v>0</v>
      </c>
      <c r="J289" s="23"/>
      <c r="K289" s="177"/>
      <c r="L289" s="22">
        <f>ROUND(K289/12,2)</f>
        <v>0</v>
      </c>
      <c r="M289" s="22">
        <f>L289*2</f>
        <v>0</v>
      </c>
      <c r="N289" s="23"/>
      <c r="O289" s="52">
        <f>SUM(K289,C289,G289)</f>
        <v>0</v>
      </c>
      <c r="P289" s="26">
        <f>ROUND(O289/24,2)</f>
        <v>0</v>
      </c>
      <c r="Q289" s="26">
        <f>P289*2</f>
        <v>0</v>
      </c>
      <c r="R289" s="27">
        <v>0</v>
      </c>
    </row>
    <row r="290" spans="1:18" s="4" customFormat="1" ht="22.5" thickBot="1" x14ac:dyDescent="0.55000000000000004">
      <c r="A290" s="132"/>
      <c r="B290" s="29" t="s">
        <v>18</v>
      </c>
      <c r="C290" s="30"/>
      <c r="D290" s="31">
        <f>ROUND(C290/12,2)</f>
        <v>0</v>
      </c>
      <c r="E290" s="31">
        <f>D290*2</f>
        <v>0</v>
      </c>
      <c r="F290" s="32"/>
      <c r="G290" s="179"/>
      <c r="H290" s="31">
        <f>ROUND(G290/12,2)</f>
        <v>0</v>
      </c>
      <c r="I290" s="31">
        <f>H290*2</f>
        <v>0</v>
      </c>
      <c r="J290" s="32"/>
      <c r="K290" s="179"/>
      <c r="L290" s="31">
        <f>ROUND(K290/12,2)</f>
        <v>0</v>
      </c>
      <c r="M290" s="31">
        <f>L290*2</f>
        <v>0</v>
      </c>
      <c r="N290" s="32"/>
      <c r="O290" s="77">
        <f>SUM(K290,C290,G290)</f>
        <v>0</v>
      </c>
      <c r="P290" s="35">
        <f>ROUND(O290/24,2)</f>
        <v>0</v>
      </c>
      <c r="Q290" s="35">
        <f>P290*2</f>
        <v>0</v>
      </c>
      <c r="R290" s="36">
        <v>0</v>
      </c>
    </row>
    <row r="291" spans="1:18" s="4" customFormat="1" x14ac:dyDescent="0.5">
      <c r="A291" s="131" t="s">
        <v>103</v>
      </c>
      <c r="B291" s="130"/>
      <c r="C291" s="39"/>
      <c r="D291" s="40"/>
      <c r="E291" s="40"/>
      <c r="F291" s="41"/>
      <c r="G291" s="39"/>
      <c r="H291" s="40"/>
      <c r="I291" s="40"/>
      <c r="J291" s="41"/>
      <c r="K291" s="39"/>
      <c r="L291" s="40"/>
      <c r="M291" s="40"/>
      <c r="N291" s="41"/>
      <c r="O291" s="90"/>
      <c r="P291" s="47"/>
      <c r="Q291" s="47"/>
      <c r="R291" s="45"/>
    </row>
    <row r="292" spans="1:18" s="4" customFormat="1" x14ac:dyDescent="0.5">
      <c r="A292" s="91" t="s">
        <v>15</v>
      </c>
      <c r="B292" s="20" t="s">
        <v>16</v>
      </c>
      <c r="C292" s="21"/>
      <c r="D292" s="22">
        <f>ROUND(C292/18,2)</f>
        <v>0</v>
      </c>
      <c r="E292" s="22"/>
      <c r="F292" s="23">
        <f>SUM(D292,E293:E294)</f>
        <v>0</v>
      </c>
      <c r="G292" s="21"/>
      <c r="H292" s="22">
        <f>ROUND(G292/18,2)</f>
        <v>0</v>
      </c>
      <c r="I292" s="22"/>
      <c r="J292" s="23">
        <f>SUM(H292,I293:I294)</f>
        <v>0</v>
      </c>
      <c r="K292" s="21"/>
      <c r="L292" s="22">
        <f>ROUND(K292/18,2)</f>
        <v>0</v>
      </c>
      <c r="M292" s="22"/>
      <c r="N292" s="23">
        <f>SUM(L292,M293:M294)</f>
        <v>0</v>
      </c>
      <c r="O292" s="24">
        <f>SUM(K292,C292,G292)</f>
        <v>0</v>
      </c>
      <c r="P292" s="25">
        <f>ROUND(O292/36,2)</f>
        <v>0</v>
      </c>
      <c r="Q292" s="26" t="s">
        <v>33</v>
      </c>
      <c r="R292" s="27">
        <f>SUM(P292,Q293:Q294)</f>
        <v>0</v>
      </c>
    </row>
    <row r="293" spans="1:18" s="4" customFormat="1" x14ac:dyDescent="0.5">
      <c r="A293" s="91"/>
      <c r="B293" s="20" t="s">
        <v>17</v>
      </c>
      <c r="C293" s="21"/>
      <c r="D293" s="22">
        <f>ROUND(C293/12,2)</f>
        <v>0</v>
      </c>
      <c r="E293" s="22">
        <f>D293*2</f>
        <v>0</v>
      </c>
      <c r="F293" s="23"/>
      <c r="G293" s="21"/>
      <c r="H293" s="22">
        <f>ROUND(G293/12,2)</f>
        <v>0</v>
      </c>
      <c r="I293" s="22">
        <f>H293*2</f>
        <v>0</v>
      </c>
      <c r="J293" s="23"/>
      <c r="K293" s="21"/>
      <c r="L293" s="22">
        <f>ROUND(K293/12,2)</f>
        <v>0</v>
      </c>
      <c r="M293" s="22">
        <f>L293*2</f>
        <v>0</v>
      </c>
      <c r="N293" s="23"/>
      <c r="O293" s="52">
        <f>SUM(K293,C293,G293)</f>
        <v>0</v>
      </c>
      <c r="P293" s="26">
        <f>ROUND(O293/24,2)</f>
        <v>0</v>
      </c>
      <c r="Q293" s="26">
        <f>P293*2</f>
        <v>0</v>
      </c>
      <c r="R293" s="27">
        <v>0</v>
      </c>
    </row>
    <row r="294" spans="1:18" s="4" customFormat="1" ht="22.5" thickBot="1" x14ac:dyDescent="0.55000000000000004">
      <c r="A294" s="132"/>
      <c r="B294" s="29" t="s">
        <v>18</v>
      </c>
      <c r="C294" s="30"/>
      <c r="D294" s="31">
        <f>ROUND(C294/12,2)</f>
        <v>0</v>
      </c>
      <c r="E294" s="31">
        <f>D294*2</f>
        <v>0</v>
      </c>
      <c r="F294" s="32"/>
      <c r="G294" s="30"/>
      <c r="H294" s="31">
        <f>ROUND(G294/12,2)</f>
        <v>0</v>
      </c>
      <c r="I294" s="31">
        <f>H294*2</f>
        <v>0</v>
      </c>
      <c r="J294" s="32"/>
      <c r="K294" s="30"/>
      <c r="L294" s="31">
        <f>ROUND(K294/12,2)</f>
        <v>0</v>
      </c>
      <c r="M294" s="31">
        <f>L294*2</f>
        <v>0</v>
      </c>
      <c r="N294" s="32"/>
      <c r="O294" s="77">
        <f>SUM(K294,C294,G294)</f>
        <v>0</v>
      </c>
      <c r="P294" s="35">
        <f>ROUND(O294/24,2)</f>
        <v>0</v>
      </c>
      <c r="Q294" s="35">
        <f>P294*2</f>
        <v>0</v>
      </c>
      <c r="R294" s="36">
        <v>0</v>
      </c>
    </row>
    <row r="295" spans="1:18" s="4" customFormat="1" x14ac:dyDescent="0.5">
      <c r="A295" s="94" t="s">
        <v>104</v>
      </c>
      <c r="B295" s="95" t="s">
        <v>16</v>
      </c>
      <c r="C295" s="96">
        <f t="shared" ref="C295:D297" si="17">SUM(C284,C288,C292)</f>
        <v>1757</v>
      </c>
      <c r="D295" s="97">
        <f t="shared" si="17"/>
        <v>97.61</v>
      </c>
      <c r="E295" s="97"/>
      <c r="F295" s="98">
        <f>ROUND(SUM(D295,E296:E297),2)</f>
        <v>110.95</v>
      </c>
      <c r="G295" s="96">
        <f t="shared" ref="G295:H297" si="18">SUM(G284,G288,G292)</f>
        <v>1249</v>
      </c>
      <c r="H295" s="97">
        <f t="shared" si="18"/>
        <v>69.39</v>
      </c>
      <c r="I295" s="97"/>
      <c r="J295" s="98">
        <f>ROUND(SUM(H295,I296:I297),2)</f>
        <v>69.39</v>
      </c>
      <c r="K295" s="96">
        <f t="shared" ref="K295:L297" si="19">SUM(K284,K288,K292)</f>
        <v>690</v>
      </c>
      <c r="L295" s="97">
        <f t="shared" si="19"/>
        <v>38.33</v>
      </c>
      <c r="M295" s="97"/>
      <c r="N295" s="98">
        <f>ROUND(SUM(L295,M296:M297),2)</f>
        <v>40.67</v>
      </c>
      <c r="O295" s="96">
        <f t="shared" ref="O295:P297" si="20">SUM(O284,O288,O292)</f>
        <v>3696</v>
      </c>
      <c r="P295" s="97">
        <f t="shared" si="20"/>
        <v>102.67</v>
      </c>
      <c r="Q295" s="97"/>
      <c r="R295" s="98">
        <f>ROUND(SUM(P295,Q296:Q297),2)</f>
        <v>110.51</v>
      </c>
    </row>
    <row r="296" spans="1:18" s="4" customFormat="1" x14ac:dyDescent="0.5">
      <c r="A296" s="99"/>
      <c r="B296" s="95" t="s">
        <v>17</v>
      </c>
      <c r="C296" s="101">
        <f t="shared" si="17"/>
        <v>80</v>
      </c>
      <c r="D296" s="97">
        <f t="shared" si="17"/>
        <v>6.67</v>
      </c>
      <c r="E296" s="97">
        <f>SUM(E285,E289,E293)</f>
        <v>13.34</v>
      </c>
      <c r="F296" s="100">
        <v>0</v>
      </c>
      <c r="G296" s="101">
        <f t="shared" si="18"/>
        <v>0</v>
      </c>
      <c r="H296" s="97">
        <f t="shared" si="18"/>
        <v>0</v>
      </c>
      <c r="I296" s="97">
        <f>SUM(I285,I289,I293)</f>
        <v>0</v>
      </c>
      <c r="J296" s="100">
        <v>0</v>
      </c>
      <c r="K296" s="101">
        <f t="shared" si="19"/>
        <v>14</v>
      </c>
      <c r="L296" s="97">
        <f t="shared" si="19"/>
        <v>1.17</v>
      </c>
      <c r="M296" s="97">
        <f>SUM(M285,M289,M293)</f>
        <v>2.34</v>
      </c>
      <c r="N296" s="100">
        <v>0</v>
      </c>
      <c r="O296" s="101">
        <f t="shared" si="20"/>
        <v>94</v>
      </c>
      <c r="P296" s="97">
        <f t="shared" si="20"/>
        <v>3.92</v>
      </c>
      <c r="Q296" s="97">
        <f>SUM(Q285,Q289,Q293)</f>
        <v>7.84</v>
      </c>
      <c r="R296" s="100">
        <v>0</v>
      </c>
    </row>
    <row r="297" spans="1:18" s="4" customFormat="1" ht="22.5" thickBot="1" x14ac:dyDescent="0.55000000000000004">
      <c r="A297" s="103"/>
      <c r="B297" s="104" t="s">
        <v>18</v>
      </c>
      <c r="C297" s="105">
        <f t="shared" si="17"/>
        <v>0</v>
      </c>
      <c r="D297" s="133">
        <f t="shared" si="17"/>
        <v>0</v>
      </c>
      <c r="E297" s="133">
        <f>SUM(E286,E290,E294)</f>
        <v>0</v>
      </c>
      <c r="F297" s="107">
        <v>0</v>
      </c>
      <c r="G297" s="105">
        <f t="shared" si="18"/>
        <v>0</v>
      </c>
      <c r="H297" s="133">
        <f t="shared" si="18"/>
        <v>0</v>
      </c>
      <c r="I297" s="133">
        <f>SUM(I286,I290,I294)</f>
        <v>0</v>
      </c>
      <c r="J297" s="107">
        <v>0</v>
      </c>
      <c r="K297" s="105">
        <f t="shared" si="19"/>
        <v>0</v>
      </c>
      <c r="L297" s="133">
        <f t="shared" si="19"/>
        <v>0</v>
      </c>
      <c r="M297" s="133">
        <f>SUM(M286,M290,M294)</f>
        <v>0</v>
      </c>
      <c r="N297" s="107">
        <v>0</v>
      </c>
      <c r="O297" s="105">
        <f t="shared" si="20"/>
        <v>0</v>
      </c>
      <c r="P297" s="133">
        <f t="shared" si="20"/>
        <v>0</v>
      </c>
      <c r="Q297" s="133">
        <f>SUM(Q286,Q290,Q294)</f>
        <v>0</v>
      </c>
      <c r="R297" s="107">
        <v>0</v>
      </c>
    </row>
    <row r="298" spans="1:18" x14ac:dyDescent="0.5">
      <c r="A298" s="134" t="s">
        <v>105</v>
      </c>
      <c r="B298" s="135" t="s">
        <v>16</v>
      </c>
      <c r="C298" s="136">
        <f>SUM(C260,C277,C295)</f>
        <v>169163</v>
      </c>
      <c r="D298" s="137">
        <f>SUM(D260,D277,D295)</f>
        <v>9397.9500000000007</v>
      </c>
      <c r="E298" s="138"/>
      <c r="F298" s="139">
        <f>ROUND(SUM(D298,E299:E301),2)</f>
        <v>12707.59</v>
      </c>
      <c r="G298" s="140">
        <f>SUM(G260,G277,G295)</f>
        <v>138975</v>
      </c>
      <c r="H298" s="137">
        <f>SUM(H260,H277,H295)</f>
        <v>7720.8399999999992</v>
      </c>
      <c r="I298" s="138"/>
      <c r="J298" s="139">
        <f>ROUND(SUM(H298,I299:I301),2)</f>
        <v>10139.09</v>
      </c>
      <c r="K298" s="140">
        <f>SUM(K260,K277,K295)</f>
        <v>57676</v>
      </c>
      <c r="L298" s="137">
        <f>SUM(L260,L277,L295)</f>
        <v>3204.22</v>
      </c>
      <c r="M298" s="138"/>
      <c r="N298" s="139">
        <f>ROUND(SUM(L298,M299:M301),2)</f>
        <v>4093.38</v>
      </c>
      <c r="O298" s="140">
        <f>SUM(O260,O277,O295)</f>
        <v>365074</v>
      </c>
      <c r="P298" s="137">
        <f>SUM(P260,P277,P295)</f>
        <v>10161.510000000002</v>
      </c>
      <c r="Q298" s="138"/>
      <c r="R298" s="139">
        <f>ROUND(SUM(P298,Q299:Q301),2)</f>
        <v>13470.07</v>
      </c>
    </row>
    <row r="299" spans="1:18" ht="18.75" customHeight="1" x14ac:dyDescent="0.5">
      <c r="A299" s="141"/>
      <c r="B299" s="142" t="s">
        <v>75</v>
      </c>
      <c r="C299" s="143">
        <f>SUM(C261)</f>
        <v>0</v>
      </c>
      <c r="D299" s="144">
        <f>SUM(D261)</f>
        <v>0</v>
      </c>
      <c r="E299" s="144">
        <f>SUM(E261)</f>
        <v>0</v>
      </c>
      <c r="F299" s="145">
        <v>0</v>
      </c>
      <c r="G299" s="146">
        <f>SUM(G261)</f>
        <v>0</v>
      </c>
      <c r="H299" s="144">
        <f>SUM(H261)</f>
        <v>0</v>
      </c>
      <c r="I299" s="144">
        <f>SUM(I261)</f>
        <v>0</v>
      </c>
      <c r="J299" s="145">
        <v>0</v>
      </c>
      <c r="K299" s="146">
        <f>SUM(K261)</f>
        <v>0</v>
      </c>
      <c r="L299" s="144">
        <f>SUM(L261)</f>
        <v>0</v>
      </c>
      <c r="M299" s="144">
        <f>SUM(M261)</f>
        <v>0</v>
      </c>
      <c r="N299" s="145">
        <v>0</v>
      </c>
      <c r="O299" s="146">
        <f>SUM(O261)</f>
        <v>0</v>
      </c>
      <c r="P299" s="144">
        <f>SUM(P261)</f>
        <v>0</v>
      </c>
      <c r="Q299" s="144">
        <f>SUM(Q261)</f>
        <v>0</v>
      </c>
      <c r="R299" s="145">
        <v>0</v>
      </c>
    </row>
    <row r="300" spans="1:18" ht="18.75" customHeight="1" x14ac:dyDescent="0.5">
      <c r="A300" s="141"/>
      <c r="B300" s="142" t="s">
        <v>17</v>
      </c>
      <c r="C300" s="147">
        <f t="shared" ref="C300:E301" si="21">SUM(C262,C278,C296)</f>
        <v>22345</v>
      </c>
      <c r="D300" s="148">
        <f t="shared" si="21"/>
        <v>1862.08</v>
      </c>
      <c r="E300" s="148">
        <f t="shared" si="21"/>
        <v>3102.0360000000005</v>
      </c>
      <c r="F300" s="145">
        <v>0</v>
      </c>
      <c r="G300" s="149">
        <f t="shared" ref="G300:I301" si="22">SUM(G262,G278,G296)</f>
        <v>15838</v>
      </c>
      <c r="H300" s="148">
        <f t="shared" si="22"/>
        <v>1319.84</v>
      </c>
      <c r="I300" s="148">
        <f t="shared" si="22"/>
        <v>2252.1970000000001</v>
      </c>
      <c r="J300" s="145">
        <v>0</v>
      </c>
      <c r="K300" s="149">
        <f t="shared" ref="K300:M301" si="23">SUM(K262,K278,K296)</f>
        <v>5917</v>
      </c>
      <c r="L300" s="148">
        <f t="shared" si="23"/>
        <v>493.08000000000004</v>
      </c>
      <c r="M300" s="148">
        <f t="shared" si="23"/>
        <v>805.83400000000006</v>
      </c>
      <c r="N300" s="145">
        <v>0</v>
      </c>
      <c r="O300" s="149">
        <f t="shared" ref="O300:Q301" si="24">SUM(O262,O278,O296)</f>
        <v>44100</v>
      </c>
      <c r="P300" s="148">
        <f t="shared" si="24"/>
        <v>1837.5100000000002</v>
      </c>
      <c r="Q300" s="148">
        <f t="shared" si="24"/>
        <v>3080.0509999999999</v>
      </c>
      <c r="R300" s="145">
        <v>0</v>
      </c>
    </row>
    <row r="301" spans="1:18" ht="22.5" thickBot="1" x14ac:dyDescent="0.55000000000000004">
      <c r="A301" s="150"/>
      <c r="B301" s="151" t="s">
        <v>18</v>
      </c>
      <c r="C301" s="152">
        <f t="shared" si="21"/>
        <v>1464</v>
      </c>
      <c r="D301" s="153">
        <f t="shared" si="21"/>
        <v>122</v>
      </c>
      <c r="E301" s="153">
        <f t="shared" si="21"/>
        <v>207.6</v>
      </c>
      <c r="F301" s="154">
        <v>0</v>
      </c>
      <c r="G301" s="155">
        <f t="shared" si="22"/>
        <v>1140</v>
      </c>
      <c r="H301" s="153">
        <f t="shared" si="22"/>
        <v>95</v>
      </c>
      <c r="I301" s="153">
        <f t="shared" si="22"/>
        <v>166.05</v>
      </c>
      <c r="J301" s="154">
        <v>0</v>
      </c>
      <c r="K301" s="155">
        <f t="shared" si="23"/>
        <v>561</v>
      </c>
      <c r="L301" s="153">
        <f t="shared" si="23"/>
        <v>46.75</v>
      </c>
      <c r="M301" s="153">
        <f t="shared" si="23"/>
        <v>83.324999999999989</v>
      </c>
      <c r="N301" s="154">
        <v>0</v>
      </c>
      <c r="O301" s="155">
        <f t="shared" si="24"/>
        <v>3165</v>
      </c>
      <c r="P301" s="153">
        <f t="shared" si="24"/>
        <v>131.88999999999999</v>
      </c>
      <c r="Q301" s="153">
        <f t="shared" si="24"/>
        <v>228.51300000000001</v>
      </c>
      <c r="R301" s="154">
        <v>0</v>
      </c>
    </row>
  </sheetData>
  <mergeCells count="6">
    <mergeCell ref="O2:R2"/>
    <mergeCell ref="A2:A3"/>
    <mergeCell ref="B2:B3"/>
    <mergeCell ref="C2:F2"/>
    <mergeCell ref="G2:J2"/>
    <mergeCell ref="K2:N2"/>
  </mergeCells>
  <printOptions horizontalCentered="1"/>
  <pageMargins left="0.19685039370078741" right="0.19685039370078741" top="0.31496062992125984" bottom="0.3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workbookViewId="0">
      <selection activeCell="A2" sqref="A2"/>
    </sheetView>
  </sheetViews>
  <sheetFormatPr defaultRowHeight="24" x14ac:dyDescent="0.55000000000000004"/>
  <cols>
    <col min="1" max="1" width="30.5" style="214" customWidth="1"/>
    <col min="2" max="2" width="9.625" style="214" customWidth="1"/>
    <col min="3" max="3" width="10" style="214" customWidth="1"/>
    <col min="4" max="4" width="9.875" style="214" customWidth="1"/>
    <col min="5" max="5" width="10.125" style="214" bestFit="1" customWidth="1"/>
    <col min="6" max="6" width="10.5" style="214" customWidth="1"/>
    <col min="7" max="7" width="10.75" style="214" customWidth="1"/>
    <col min="8" max="16384" width="9" style="214"/>
  </cols>
  <sheetData>
    <row r="1" spans="1:7" ht="27.75" x14ac:dyDescent="0.65">
      <c r="A1" s="213" t="s">
        <v>107</v>
      </c>
      <c r="B1" s="213"/>
    </row>
    <row r="2" spans="1:7" x14ac:dyDescent="0.55000000000000004">
      <c r="A2" s="215" t="s">
        <v>108</v>
      </c>
      <c r="B2" s="215"/>
      <c r="C2" s="216" t="s">
        <v>109</v>
      </c>
      <c r="D2" s="216" t="s">
        <v>110</v>
      </c>
      <c r="E2" s="216" t="s">
        <v>111</v>
      </c>
      <c r="F2" s="217" t="s">
        <v>112</v>
      </c>
      <c r="G2" s="217" t="s">
        <v>113</v>
      </c>
    </row>
    <row r="3" spans="1:7" x14ac:dyDescent="0.55000000000000004">
      <c r="A3" s="218" t="s">
        <v>14</v>
      </c>
      <c r="B3" s="218" t="s">
        <v>16</v>
      </c>
      <c r="C3" s="219">
        <f>ปกติ!D5</f>
        <v>1594.06</v>
      </c>
      <c r="D3" s="219">
        <f>ปกติ!H5</f>
        <v>1209.83</v>
      </c>
      <c r="E3" s="219">
        <f>ปกติ!L5</f>
        <v>44</v>
      </c>
      <c r="F3" s="220">
        <f>ปกติ!P5</f>
        <v>1423.94</v>
      </c>
      <c r="G3" s="220">
        <f>SUM(F3:F4)</f>
        <v>1423.94</v>
      </c>
    </row>
    <row r="4" spans="1:7" x14ac:dyDescent="0.55000000000000004">
      <c r="A4" s="221"/>
      <c r="B4" s="221" t="s">
        <v>114</v>
      </c>
      <c r="C4" s="222">
        <f>SUM(ปกติ!E6:E7)</f>
        <v>0</v>
      </c>
      <c r="D4" s="222">
        <f>SUM(ปกติ!I6:I7)</f>
        <v>0</v>
      </c>
      <c r="E4" s="222">
        <f>SUM(ปกติ!M6:M7)</f>
        <v>0</v>
      </c>
      <c r="F4" s="223">
        <f>SUM(ปกติ!Q6:Q7)</f>
        <v>0</v>
      </c>
      <c r="G4" s="223"/>
    </row>
    <row r="5" spans="1:7" x14ac:dyDescent="0.55000000000000004">
      <c r="A5" s="218" t="s">
        <v>19</v>
      </c>
      <c r="B5" s="218" t="s">
        <v>16</v>
      </c>
      <c r="C5" s="219">
        <f>ปกติ!D9</f>
        <v>321.89</v>
      </c>
      <c r="D5" s="219">
        <f>ปกติ!H9</f>
        <v>265</v>
      </c>
      <c r="E5" s="219">
        <f>ปกติ!L9</f>
        <v>19.329999999999998</v>
      </c>
      <c r="F5" s="220">
        <f>ปกติ!P9</f>
        <v>303.11</v>
      </c>
      <c r="G5" s="220">
        <f>SUM(F5:F6)</f>
        <v>303.11</v>
      </c>
    </row>
    <row r="6" spans="1:7" x14ac:dyDescent="0.55000000000000004">
      <c r="A6" s="221"/>
      <c r="B6" s="221" t="s">
        <v>114</v>
      </c>
      <c r="C6" s="222">
        <f>SUM(ปกติ!E10:E11)</f>
        <v>0</v>
      </c>
      <c r="D6" s="222">
        <f>SUM(ปกติ!I10:I11)</f>
        <v>0</v>
      </c>
      <c r="E6" s="222">
        <f>SUM(ปกติ!M10:M11)</f>
        <v>0</v>
      </c>
      <c r="F6" s="223">
        <f>SUM(ปกติ!Q10:Q11)</f>
        <v>0</v>
      </c>
      <c r="G6" s="223"/>
    </row>
    <row r="7" spans="1:7" x14ac:dyDescent="0.55000000000000004">
      <c r="A7" s="218" t="s">
        <v>20</v>
      </c>
      <c r="B7" s="218" t="s">
        <v>16</v>
      </c>
      <c r="C7" s="219">
        <f>ปกติ!D13</f>
        <v>361.44</v>
      </c>
      <c r="D7" s="219">
        <f>ปกติ!H13</f>
        <v>467.83</v>
      </c>
      <c r="E7" s="219">
        <f>ปกติ!L13</f>
        <v>6.89</v>
      </c>
      <c r="F7" s="220">
        <f>ปกติ!P13</f>
        <v>418.08</v>
      </c>
      <c r="G7" s="220">
        <f>SUM(F7:F8)</f>
        <v>418.08</v>
      </c>
    </row>
    <row r="8" spans="1:7" x14ac:dyDescent="0.55000000000000004">
      <c r="A8" s="221"/>
      <c r="B8" s="221" t="s">
        <v>114</v>
      </c>
      <c r="C8" s="222">
        <f>SUM(ปกติ!E14:E15)</f>
        <v>0</v>
      </c>
      <c r="D8" s="222">
        <f>SUM(ปกติ!I14:I15)</f>
        <v>0</v>
      </c>
      <c r="E8" s="222">
        <f>SUM(ปกติ!M14:M15)</f>
        <v>0</v>
      </c>
      <c r="F8" s="223">
        <f>SUM(ปกติ!Q14:Q15)</f>
        <v>0</v>
      </c>
      <c r="G8" s="223"/>
    </row>
    <row r="9" spans="1:7" x14ac:dyDescent="0.55000000000000004">
      <c r="A9" s="218" t="s">
        <v>21</v>
      </c>
      <c r="B9" s="218" t="s">
        <v>16</v>
      </c>
      <c r="C9" s="219">
        <f>ปกติ!D17</f>
        <v>455.11</v>
      </c>
      <c r="D9" s="219">
        <f>ปกติ!H17</f>
        <v>468.78</v>
      </c>
      <c r="E9" s="219">
        <f>ปกติ!L17</f>
        <v>46.39</v>
      </c>
      <c r="F9" s="220">
        <f>ปกติ!P17</f>
        <v>485.14</v>
      </c>
      <c r="G9" s="220">
        <f>SUM(F9:F10)</f>
        <v>534.22</v>
      </c>
    </row>
    <row r="10" spans="1:7" x14ac:dyDescent="0.55000000000000004">
      <c r="A10" s="221"/>
      <c r="B10" s="221" t="s">
        <v>114</v>
      </c>
      <c r="C10" s="222">
        <f>SUM(ปกติ!E18:E19)</f>
        <v>52.17</v>
      </c>
      <c r="D10" s="222">
        <f>SUM(ปกติ!I18:I19)</f>
        <v>46</v>
      </c>
      <c r="E10" s="222">
        <f>SUM(ปกติ!M18:M19)</f>
        <v>0</v>
      </c>
      <c r="F10" s="223">
        <f>SUM(ปกติ!Q18:Q19)</f>
        <v>49.08</v>
      </c>
      <c r="G10" s="223"/>
    </row>
    <row r="11" spans="1:7" x14ac:dyDescent="0.55000000000000004">
      <c r="A11" s="218" t="s">
        <v>22</v>
      </c>
      <c r="B11" s="218" t="s">
        <v>16</v>
      </c>
      <c r="C11" s="219">
        <f>ปกติ!D48</f>
        <v>380.94</v>
      </c>
      <c r="D11" s="219">
        <f>ปกติ!H48</f>
        <v>59.44</v>
      </c>
      <c r="E11" s="219">
        <f>ปกติ!L48</f>
        <v>15.67</v>
      </c>
      <c r="F11" s="220">
        <f>ปกติ!P48</f>
        <v>228.03</v>
      </c>
      <c r="G11" s="220">
        <f>SUM(F11:F12)</f>
        <v>228.03</v>
      </c>
    </row>
    <row r="12" spans="1:7" x14ac:dyDescent="0.55000000000000004">
      <c r="A12" s="221"/>
      <c r="B12" s="221" t="s">
        <v>114</v>
      </c>
      <c r="C12" s="222">
        <f>SUM(ปกติ!E49:E50)</f>
        <v>0</v>
      </c>
      <c r="D12" s="222">
        <f>SUM(ปกติ!I49:I50)</f>
        <v>0</v>
      </c>
      <c r="E12" s="222">
        <f>SUM(ปกติ!M49:M50)</f>
        <v>0</v>
      </c>
      <c r="F12" s="223">
        <f>SUM(ปกติ!Q49:Q50)</f>
        <v>0</v>
      </c>
      <c r="G12" s="223"/>
    </row>
    <row r="13" spans="1:7" x14ac:dyDescent="0.55000000000000004">
      <c r="A13" s="218" t="s">
        <v>32</v>
      </c>
      <c r="B13" s="218" t="s">
        <v>16</v>
      </c>
      <c r="C13" s="219">
        <f>ปกติ!D52</f>
        <v>433</v>
      </c>
      <c r="D13" s="219">
        <f>ปกติ!H52</f>
        <v>417.5</v>
      </c>
      <c r="E13" s="219">
        <f>ปกติ!L52</f>
        <v>0</v>
      </c>
      <c r="F13" s="220">
        <f>ปกติ!P52</f>
        <v>425.25</v>
      </c>
      <c r="G13" s="220">
        <f>SUM(F13:F14)</f>
        <v>471.67</v>
      </c>
    </row>
    <row r="14" spans="1:7" x14ac:dyDescent="0.55000000000000004">
      <c r="A14" s="221"/>
      <c r="B14" s="221" t="s">
        <v>114</v>
      </c>
      <c r="C14" s="222">
        <f>SUM(ปกติ!E53:E54)</f>
        <v>54</v>
      </c>
      <c r="D14" s="222">
        <f>SUM(ปกติ!I53:I54)</f>
        <v>38.840000000000003</v>
      </c>
      <c r="E14" s="222">
        <f>SUM(ปกติ!M53:M54)</f>
        <v>0</v>
      </c>
      <c r="F14" s="223">
        <f>SUM(ปกติ!Q53:Q54)</f>
        <v>46.42</v>
      </c>
      <c r="G14" s="223"/>
    </row>
    <row r="15" spans="1:7" x14ac:dyDescent="0.55000000000000004">
      <c r="A15" s="218" t="s">
        <v>34</v>
      </c>
      <c r="B15" s="218" t="s">
        <v>16</v>
      </c>
      <c r="C15" s="219">
        <f>ปกติ!D56</f>
        <v>454.83</v>
      </c>
      <c r="D15" s="219">
        <f>ปกติ!H56</f>
        <v>485</v>
      </c>
      <c r="E15" s="219">
        <f>ปกติ!L56</f>
        <v>111.89</v>
      </c>
      <c r="F15" s="220">
        <f>ปกติ!P56</f>
        <v>525.86</v>
      </c>
      <c r="G15" s="220">
        <f>SUM(F15:F16)</f>
        <v>525.86</v>
      </c>
    </row>
    <row r="16" spans="1:7" x14ac:dyDescent="0.55000000000000004">
      <c r="A16" s="221"/>
      <c r="B16" s="221" t="s">
        <v>114</v>
      </c>
      <c r="C16" s="222">
        <f>SUM(ปกติ!E57:E58)</f>
        <v>0</v>
      </c>
      <c r="D16" s="222">
        <f>SUM(ปกติ!I57:I58)</f>
        <v>0</v>
      </c>
      <c r="E16" s="222">
        <f>SUM(ปกติ!M57:M58)</f>
        <v>0</v>
      </c>
      <c r="F16" s="223">
        <f>SUM(ปกติ!Q57:Q58)</f>
        <v>0</v>
      </c>
      <c r="G16" s="223"/>
    </row>
    <row r="17" spans="1:7" x14ac:dyDescent="0.55000000000000004">
      <c r="A17" s="218" t="s">
        <v>35</v>
      </c>
      <c r="B17" s="218" t="s">
        <v>16</v>
      </c>
      <c r="C17" s="219">
        <f>ปกติ!D93</f>
        <v>3085.67</v>
      </c>
      <c r="D17" s="219">
        <f>ปกติ!H93</f>
        <v>2495.06</v>
      </c>
      <c r="E17" s="219">
        <f>ปกติ!L93</f>
        <v>13.78</v>
      </c>
      <c r="F17" s="220">
        <f>ปกติ!P93</f>
        <v>2797.25</v>
      </c>
      <c r="G17" s="220">
        <f>SUM(F17:F18)</f>
        <v>2809.4</v>
      </c>
    </row>
    <row r="18" spans="1:7" x14ac:dyDescent="0.55000000000000004">
      <c r="A18" s="221"/>
      <c r="B18" s="221" t="s">
        <v>114</v>
      </c>
      <c r="C18" s="222">
        <f>SUM(ปกติ!E94:E95)</f>
        <v>11.700000000000001</v>
      </c>
      <c r="D18" s="222">
        <f>SUM(ปกติ!I94:I95)</f>
        <v>12.600000000000001</v>
      </c>
      <c r="E18" s="222">
        <f>SUM(ปกติ!M94:M95)</f>
        <v>0</v>
      </c>
      <c r="F18" s="223">
        <f>SUM(ปกติ!Q94:Q95)</f>
        <v>12.15</v>
      </c>
      <c r="G18" s="223"/>
    </row>
    <row r="19" spans="1:7" x14ac:dyDescent="0.55000000000000004">
      <c r="A19" s="218" t="s">
        <v>47</v>
      </c>
      <c r="B19" s="218" t="s">
        <v>16</v>
      </c>
      <c r="C19" s="219">
        <f>ปกติ!D109</f>
        <v>1256.83</v>
      </c>
      <c r="D19" s="219">
        <f>ปกติ!H109</f>
        <v>998.11</v>
      </c>
      <c r="E19" s="219">
        <f>ปกติ!L109</f>
        <v>0</v>
      </c>
      <c r="F19" s="220">
        <f>ปกติ!P109</f>
        <v>1127.47</v>
      </c>
      <c r="G19" s="220">
        <f>SUM(F19:F20)</f>
        <v>1215.67</v>
      </c>
    </row>
    <row r="20" spans="1:7" x14ac:dyDescent="0.55000000000000004">
      <c r="A20" s="221"/>
      <c r="B20" s="221" t="s">
        <v>114</v>
      </c>
      <c r="C20" s="222">
        <f>SUM(ปกติ!E110:E111)</f>
        <v>66.150000000000006</v>
      </c>
      <c r="D20" s="222">
        <f>SUM(ปกติ!I110:I111)</f>
        <v>90.45</v>
      </c>
      <c r="E20" s="222">
        <f>SUM(ปกติ!M110:M111)</f>
        <v>19.8</v>
      </c>
      <c r="F20" s="223">
        <f>SUM(ปกติ!Q110:Q111)</f>
        <v>88.2</v>
      </c>
      <c r="G20" s="223"/>
    </row>
    <row r="21" spans="1:7" x14ac:dyDescent="0.55000000000000004">
      <c r="A21" s="218" t="s">
        <v>51</v>
      </c>
      <c r="B21" s="218" t="s">
        <v>16</v>
      </c>
      <c r="C21" s="219">
        <f>ปกติ!D113</f>
        <v>721.5</v>
      </c>
      <c r="D21" s="219">
        <f>ปกติ!H113</f>
        <v>791.56</v>
      </c>
      <c r="E21" s="219">
        <f>ปกติ!L113</f>
        <v>24.83</v>
      </c>
      <c r="F21" s="220">
        <f>ปกติ!P113</f>
        <v>768.94</v>
      </c>
      <c r="G21" s="220">
        <f>SUM(F21:F22)</f>
        <v>789.12</v>
      </c>
    </row>
    <row r="22" spans="1:7" x14ac:dyDescent="0.55000000000000004">
      <c r="A22" s="221"/>
      <c r="B22" s="221" t="s">
        <v>114</v>
      </c>
      <c r="C22" s="222">
        <f>SUM(ปกติ!E114:E115)</f>
        <v>18</v>
      </c>
      <c r="D22" s="222">
        <f>SUM(ปกติ!I114:I115)</f>
        <v>20.66</v>
      </c>
      <c r="E22" s="222">
        <f>SUM(ปกติ!M114:M115)</f>
        <v>1.66</v>
      </c>
      <c r="F22" s="223">
        <f>SUM(ปกติ!Q114:Q115)</f>
        <v>20.18</v>
      </c>
      <c r="G22" s="223"/>
    </row>
    <row r="23" spans="1:7" x14ac:dyDescent="0.55000000000000004">
      <c r="A23" s="218" t="s">
        <v>52</v>
      </c>
      <c r="B23" s="218" t="s">
        <v>16</v>
      </c>
      <c r="C23" s="219">
        <f>ปกติ!D117</f>
        <v>1317.56</v>
      </c>
      <c r="D23" s="219">
        <f>ปกติ!H117</f>
        <v>1328.78</v>
      </c>
      <c r="E23" s="219">
        <f>ปกติ!L117</f>
        <v>1.94</v>
      </c>
      <c r="F23" s="220">
        <f>ปกติ!P117</f>
        <v>1324.14</v>
      </c>
      <c r="G23" s="220">
        <f>SUM(F23:F24)</f>
        <v>1371.8200000000002</v>
      </c>
    </row>
    <row r="24" spans="1:7" x14ac:dyDescent="0.55000000000000004">
      <c r="A24" s="221"/>
      <c r="B24" s="221" t="s">
        <v>114</v>
      </c>
      <c r="C24" s="222">
        <f>SUM(ปกติ!E118:E119)</f>
        <v>61.180000000000007</v>
      </c>
      <c r="D24" s="222">
        <f>SUM(ปกติ!I118:I119)</f>
        <v>34.159999999999997</v>
      </c>
      <c r="E24" s="222">
        <f>SUM(ปกติ!M118:M119)</f>
        <v>0</v>
      </c>
      <c r="F24" s="223">
        <f>SUM(ปกติ!Q118:Q119)</f>
        <v>47.68</v>
      </c>
      <c r="G24" s="223"/>
    </row>
    <row r="25" spans="1:7" x14ac:dyDescent="0.55000000000000004">
      <c r="A25" s="218" t="s">
        <v>53</v>
      </c>
      <c r="B25" s="218" t="s">
        <v>16</v>
      </c>
      <c r="C25" s="219">
        <f>ปกติ!D151</f>
        <v>2503.2800000000002</v>
      </c>
      <c r="D25" s="219">
        <f>ปกติ!H151</f>
        <v>1748.33</v>
      </c>
      <c r="E25" s="219">
        <f>ปกติ!L151</f>
        <v>117.39</v>
      </c>
      <c r="F25" s="220">
        <f>ปกติ!P151</f>
        <v>2184.5</v>
      </c>
      <c r="G25" s="220">
        <f>SUM(F25:F26)</f>
        <v>2331.84</v>
      </c>
    </row>
    <row r="26" spans="1:7" x14ac:dyDescent="0.55000000000000004">
      <c r="A26" s="221"/>
      <c r="B26" s="221" t="s">
        <v>114</v>
      </c>
      <c r="C26" s="222">
        <f>SUM(ปกติ!E152:E153)</f>
        <v>157.5</v>
      </c>
      <c r="D26" s="222">
        <f>SUM(ปกติ!I152:I153)</f>
        <v>137.16</v>
      </c>
      <c r="E26" s="222">
        <f>SUM(ปกติ!M152:M153)</f>
        <v>0</v>
      </c>
      <c r="F26" s="223">
        <f>SUM(ปกติ!Q152:Q153)</f>
        <v>147.34</v>
      </c>
      <c r="G26" s="223"/>
    </row>
    <row r="27" spans="1:7" x14ac:dyDescent="0.55000000000000004">
      <c r="A27" s="218" t="s">
        <v>64</v>
      </c>
      <c r="B27" s="218" t="s">
        <v>16</v>
      </c>
      <c r="C27" s="219">
        <f>ปกติ!D155</f>
        <v>1012.11</v>
      </c>
      <c r="D27" s="219">
        <f>ปกติ!H155</f>
        <v>780.94</v>
      </c>
      <c r="E27" s="219">
        <f>ปกติ!L155</f>
        <v>57.22</v>
      </c>
      <c r="F27" s="220">
        <f>ปกติ!P155</f>
        <v>925.14</v>
      </c>
      <c r="G27" s="220">
        <f>SUM(F27:F28)</f>
        <v>946.81</v>
      </c>
    </row>
    <row r="28" spans="1:7" x14ac:dyDescent="0.55000000000000004">
      <c r="A28" s="221"/>
      <c r="B28" s="221" t="s">
        <v>114</v>
      </c>
      <c r="C28" s="222">
        <f>SUM(ปกติ!E156:E157)</f>
        <v>22.25</v>
      </c>
      <c r="D28" s="222">
        <f>SUM(ปกติ!I156:I157)</f>
        <v>21.08</v>
      </c>
      <c r="E28" s="222">
        <f>SUM(ปกติ!M156:M157)</f>
        <v>0</v>
      </c>
      <c r="F28" s="223">
        <f>SUM(ปกติ!Q156:Q157)</f>
        <v>21.67</v>
      </c>
      <c r="G28" s="223"/>
    </row>
    <row r="29" spans="1:7" x14ac:dyDescent="0.55000000000000004">
      <c r="A29" s="218" t="s">
        <v>65</v>
      </c>
      <c r="B29" s="218" t="s">
        <v>16</v>
      </c>
      <c r="C29" s="219">
        <f>ปกติ!D177</f>
        <v>1135.28</v>
      </c>
      <c r="D29" s="219">
        <f>ปกติ!H177</f>
        <v>1061.83</v>
      </c>
      <c r="E29" s="219">
        <f>ปกติ!L177</f>
        <v>23.83</v>
      </c>
      <c r="F29" s="220">
        <f>ปกติ!P177</f>
        <v>1110.47</v>
      </c>
      <c r="G29" s="220">
        <f>SUM(F29:F30)</f>
        <v>1179.3900000000001</v>
      </c>
    </row>
    <row r="30" spans="1:7" x14ac:dyDescent="0.55000000000000004">
      <c r="A30" s="221"/>
      <c r="B30" s="221" t="s">
        <v>114</v>
      </c>
      <c r="C30" s="222">
        <f>SUM(ปกติ!E178:E179)</f>
        <v>73.5</v>
      </c>
      <c r="D30" s="222">
        <f>SUM(ปกติ!I178:I179)</f>
        <v>62.34</v>
      </c>
      <c r="E30" s="222">
        <f>SUM(ปกติ!M178:M179)</f>
        <v>2</v>
      </c>
      <c r="F30" s="223">
        <f>SUM(ปกติ!Q178:Q179)</f>
        <v>68.92</v>
      </c>
      <c r="G30" s="223"/>
    </row>
    <row r="31" spans="1:7" x14ac:dyDescent="0.55000000000000004">
      <c r="A31" s="218" t="s">
        <v>72</v>
      </c>
      <c r="B31" s="218" t="s">
        <v>16</v>
      </c>
      <c r="C31" s="219">
        <f>ปกติ!D181</f>
        <v>849.78</v>
      </c>
      <c r="D31" s="219">
        <f>ปกติ!H181</f>
        <v>569.89</v>
      </c>
      <c r="E31" s="219">
        <f>ปกติ!L181</f>
        <v>0.33</v>
      </c>
      <c r="F31" s="220">
        <f>ปกติ!P181</f>
        <v>710</v>
      </c>
      <c r="G31" s="224">
        <f>SUM(F31:F32)</f>
        <v>785.38400000000001</v>
      </c>
    </row>
    <row r="32" spans="1:7" x14ac:dyDescent="0.55000000000000004">
      <c r="A32" s="221"/>
      <c r="B32" s="221" t="s">
        <v>114</v>
      </c>
      <c r="C32" s="222">
        <f>SUM(ปกติ!E182:E183)</f>
        <v>81.900000000000006</v>
      </c>
      <c r="D32" s="222">
        <f>SUM(ปกติ!I182:I183)</f>
        <v>68.850000000000009</v>
      </c>
      <c r="E32" s="222">
        <f>SUM(ปกติ!M182:M183)</f>
        <v>0</v>
      </c>
      <c r="F32" s="223">
        <f>SUM(ปกติ!Q182:Q183)</f>
        <v>75.384</v>
      </c>
      <c r="G32" s="223"/>
    </row>
    <row r="33" spans="1:7" x14ac:dyDescent="0.55000000000000004">
      <c r="A33" s="218" t="s">
        <v>73</v>
      </c>
      <c r="B33" s="218" t="s">
        <v>16</v>
      </c>
      <c r="C33" s="219">
        <f>ปกติ!D213</f>
        <v>1396.56</v>
      </c>
      <c r="D33" s="219">
        <f>ปกติ!H213</f>
        <v>1485.28</v>
      </c>
      <c r="E33" s="219">
        <f>ปกติ!L213</f>
        <v>62.83</v>
      </c>
      <c r="F33" s="220">
        <f>ปกติ!P213</f>
        <v>1472.33</v>
      </c>
      <c r="G33" s="220">
        <f>SUM(F33:F34)</f>
        <v>2160.4849999999997</v>
      </c>
    </row>
    <row r="34" spans="1:7" x14ac:dyDescent="0.55000000000000004">
      <c r="A34" s="221"/>
      <c r="B34" s="221" t="s">
        <v>114</v>
      </c>
      <c r="C34" s="222">
        <f>SUM(ปกติ!E214:E216)</f>
        <v>833.745</v>
      </c>
      <c r="D34" s="222">
        <f>SUM(ปกติ!I214:I216)</f>
        <v>495.70499999999998</v>
      </c>
      <c r="E34" s="222">
        <f>SUM(ปกติ!M214:M216)</f>
        <v>46.875</v>
      </c>
      <c r="F34" s="223">
        <f>SUM(ปกติ!Q214:Q216)</f>
        <v>688.15499999999997</v>
      </c>
      <c r="G34" s="223"/>
    </row>
    <row r="35" spans="1:7" x14ac:dyDescent="0.55000000000000004">
      <c r="A35" s="218" t="s">
        <v>82</v>
      </c>
      <c r="B35" s="218" t="s">
        <v>16</v>
      </c>
      <c r="C35" s="219">
        <f>ปกติ!D218</f>
        <v>690.28</v>
      </c>
      <c r="D35" s="219">
        <f>ปกติ!H218</f>
        <v>714.11</v>
      </c>
      <c r="E35" s="219">
        <f>ปกติ!L218</f>
        <v>33.72</v>
      </c>
      <c r="F35" s="220">
        <f>ปกติ!P218</f>
        <v>719.06</v>
      </c>
      <c r="G35" s="220">
        <f>SUM(F35:F36)</f>
        <v>721.52</v>
      </c>
    </row>
    <row r="36" spans="1:7" x14ac:dyDescent="0.55000000000000004">
      <c r="A36" s="221"/>
      <c r="B36" s="221" t="s">
        <v>114</v>
      </c>
      <c r="C36" s="222">
        <f>SUM(ปกติ!E219:E220)</f>
        <v>2.83</v>
      </c>
      <c r="D36" s="222">
        <f>SUM(ปกติ!I219:I220)</f>
        <v>2.08</v>
      </c>
      <c r="E36" s="222">
        <f>SUM(ปกติ!M219:M220)</f>
        <v>0</v>
      </c>
      <c r="F36" s="223">
        <f>SUM(ปกติ!Q219:Q220)</f>
        <v>2.46</v>
      </c>
      <c r="G36" s="223"/>
    </row>
    <row r="37" spans="1:7" x14ac:dyDescent="0.55000000000000004">
      <c r="A37" s="218" t="s">
        <v>83</v>
      </c>
      <c r="B37" s="218" t="s">
        <v>16</v>
      </c>
      <c r="C37" s="219">
        <f>ปกติ!D237</f>
        <v>804.17</v>
      </c>
      <c r="D37" s="219">
        <f>ปกติ!H237</f>
        <v>771.5</v>
      </c>
      <c r="E37" s="219">
        <f>ปกติ!L237</f>
        <v>0.33</v>
      </c>
      <c r="F37" s="220">
        <f>ปกติ!P237</f>
        <v>788</v>
      </c>
      <c r="G37" s="220">
        <f>SUM(F37:F38)</f>
        <v>795.67</v>
      </c>
    </row>
    <row r="38" spans="1:7" x14ac:dyDescent="0.55000000000000004">
      <c r="A38" s="221"/>
      <c r="B38" s="221" t="s">
        <v>114</v>
      </c>
      <c r="C38" s="222">
        <f>SUM(ปกติ!E238:E239)</f>
        <v>6</v>
      </c>
      <c r="D38" s="222">
        <f>SUM(ปกติ!I238:I239)</f>
        <v>9.33</v>
      </c>
      <c r="E38" s="222">
        <f>SUM(ปกติ!M238:M239)</f>
        <v>0</v>
      </c>
      <c r="F38" s="223">
        <f>SUM(ปกติ!Q238:Q239)</f>
        <v>7.67</v>
      </c>
      <c r="G38" s="223"/>
    </row>
    <row r="39" spans="1:7" x14ac:dyDescent="0.55000000000000004">
      <c r="A39" s="218" t="s">
        <v>89</v>
      </c>
      <c r="B39" s="218" t="s">
        <v>16</v>
      </c>
      <c r="C39" s="219">
        <f>ปกติ!D241</f>
        <v>1301.1099999999999</v>
      </c>
      <c r="D39" s="219">
        <f>ปกติ!H241</f>
        <v>999.28</v>
      </c>
      <c r="E39" s="219">
        <f>ปกติ!L241</f>
        <v>330.44</v>
      </c>
      <c r="F39" s="220">
        <f>ปกติ!P241</f>
        <v>1315.42</v>
      </c>
      <c r="G39" s="220">
        <f>SUM(F39:F40)</f>
        <v>1315.42</v>
      </c>
    </row>
    <row r="40" spans="1:7" x14ac:dyDescent="0.55000000000000004">
      <c r="A40" s="221"/>
      <c r="B40" s="221" t="s">
        <v>114</v>
      </c>
      <c r="C40" s="222">
        <f>SUM(ปกติ!E242:E243)</f>
        <v>0</v>
      </c>
      <c r="D40" s="222">
        <f>SUM(ปกติ!I242:I243)</f>
        <v>0</v>
      </c>
      <c r="E40" s="222">
        <f>SUM(ปกติ!M242:M243)</f>
        <v>0</v>
      </c>
      <c r="F40" s="223">
        <f>SUM(ปกติ!Q242:Q243)</f>
        <v>0</v>
      </c>
      <c r="G40" s="223"/>
    </row>
    <row r="41" spans="1:7" x14ac:dyDescent="0.55000000000000004">
      <c r="A41" s="218" t="s">
        <v>90</v>
      </c>
      <c r="B41" s="218" t="s">
        <v>16</v>
      </c>
      <c r="C41" s="219">
        <f>ปกติ!D245</f>
        <v>0</v>
      </c>
      <c r="D41" s="219">
        <f>ปกติ!H245</f>
        <v>0</v>
      </c>
      <c r="E41" s="219">
        <f>ปกติ!L245</f>
        <v>0</v>
      </c>
      <c r="F41" s="220">
        <f>ปกติ!P245</f>
        <v>0</v>
      </c>
      <c r="G41" s="220">
        <f>SUM(F41:F42)</f>
        <v>152.334</v>
      </c>
    </row>
    <row r="42" spans="1:7" x14ac:dyDescent="0.55000000000000004">
      <c r="A42" s="221"/>
      <c r="B42" s="221" t="s">
        <v>114</v>
      </c>
      <c r="C42" s="222">
        <f>SUM(ปกติ!E246:E247)</f>
        <v>281.7</v>
      </c>
      <c r="D42" s="222">
        <f>SUM(ปกติ!I246:I247)</f>
        <v>18.899999999999999</v>
      </c>
      <c r="E42" s="222">
        <f>SUM(ปกติ!M246:M247)</f>
        <v>4.05</v>
      </c>
      <c r="F42" s="223">
        <f>SUM(ปกติ!Q246:Q247)</f>
        <v>152.334</v>
      </c>
      <c r="G42" s="223"/>
    </row>
    <row r="43" spans="1:7" x14ac:dyDescent="0.55000000000000004">
      <c r="A43" s="218" t="s">
        <v>91</v>
      </c>
      <c r="B43" s="218" t="s">
        <v>16</v>
      </c>
      <c r="C43" s="219">
        <f>ปกติ!D249</f>
        <v>0</v>
      </c>
      <c r="D43" s="219">
        <f>ปกติ!H249</f>
        <v>0</v>
      </c>
      <c r="E43" s="219">
        <f>ปกติ!L249</f>
        <v>0</v>
      </c>
      <c r="F43" s="220">
        <f>ปกติ!P249</f>
        <v>0</v>
      </c>
      <c r="G43" s="220">
        <f>SUM(F43:F44)</f>
        <v>81.378</v>
      </c>
    </row>
    <row r="44" spans="1:7" x14ac:dyDescent="0.55000000000000004">
      <c r="A44" s="221"/>
      <c r="B44" s="221" t="s">
        <v>114</v>
      </c>
      <c r="C44" s="222">
        <f>SUM(ปกติ!E250:E251)</f>
        <v>79.506</v>
      </c>
      <c r="D44" s="222">
        <f>SUM(ปกติ!I250:I251)</f>
        <v>62.550000000000004</v>
      </c>
      <c r="E44" s="222">
        <f>SUM(ปกติ!M250:M251)</f>
        <v>20.700000000000003</v>
      </c>
      <c r="F44" s="223">
        <f>SUM(ปกติ!Q250:Q251)</f>
        <v>81.378</v>
      </c>
      <c r="G44" s="223"/>
    </row>
    <row r="45" spans="1:7" x14ac:dyDescent="0.55000000000000004">
      <c r="A45" s="218" t="s">
        <v>92</v>
      </c>
      <c r="B45" s="218" t="s">
        <v>16</v>
      </c>
      <c r="C45" s="219">
        <f>ปกติ!D253</f>
        <v>0</v>
      </c>
      <c r="D45" s="219">
        <f>ปกติ!H253</f>
        <v>0</v>
      </c>
      <c r="E45" s="219">
        <f>ปกติ!L253</f>
        <v>0</v>
      </c>
      <c r="F45" s="220">
        <f>ปกติ!P253</f>
        <v>0</v>
      </c>
      <c r="G45" s="220">
        <f>SUM(F45:F46)</f>
        <v>173.48400000000001</v>
      </c>
    </row>
    <row r="46" spans="1:7" x14ac:dyDescent="0.55000000000000004">
      <c r="A46" s="221"/>
      <c r="B46" s="221" t="s">
        <v>114</v>
      </c>
      <c r="C46" s="222">
        <f>SUM(ปกติ!E254:E255)</f>
        <v>173.25</v>
      </c>
      <c r="D46" s="222">
        <f>SUM(ปกติ!I254:I255)</f>
        <v>173.70000000000002</v>
      </c>
      <c r="E46" s="222">
        <f>SUM(ปกติ!M254:M255)</f>
        <v>0</v>
      </c>
      <c r="F46" s="223">
        <f>SUM(ปกติ!Q254:Q255)</f>
        <v>173.48400000000001</v>
      </c>
      <c r="G46" s="223"/>
    </row>
    <row r="47" spans="1:7" x14ac:dyDescent="0.55000000000000004">
      <c r="A47" s="218" t="s">
        <v>93</v>
      </c>
      <c r="B47" s="218" t="s">
        <v>16</v>
      </c>
      <c r="C47" s="219">
        <f>ปกติ!D257</f>
        <v>1152.33</v>
      </c>
      <c r="D47" s="219">
        <f>ปกติ!H257</f>
        <v>1269</v>
      </c>
      <c r="E47" s="219">
        <f>ปกติ!L257</f>
        <v>145.66999999999999</v>
      </c>
      <c r="F47" s="220">
        <f>ปกติ!P257</f>
        <v>1283.5</v>
      </c>
      <c r="G47" s="220">
        <f>SUM(F47:F48)</f>
        <v>1311.85</v>
      </c>
    </row>
    <row r="48" spans="1:7" x14ac:dyDescent="0.55000000000000004">
      <c r="A48" s="221"/>
      <c r="B48" s="221" t="s">
        <v>114</v>
      </c>
      <c r="C48" s="222">
        <f>SUM(ปกติ!E258:E259)</f>
        <v>38.700000000000003</v>
      </c>
      <c r="D48" s="222">
        <f>SUM(ปกติ!I258:I259)</f>
        <v>18</v>
      </c>
      <c r="E48" s="222">
        <f>SUM(ปกติ!M258:M259)</f>
        <v>0</v>
      </c>
      <c r="F48" s="223">
        <f>SUM(ปกติ!Q258:Q259)</f>
        <v>28.35</v>
      </c>
      <c r="G48" s="223"/>
    </row>
    <row r="49" spans="1:7" x14ac:dyDescent="0.55000000000000004">
      <c r="A49" s="218" t="s">
        <v>96</v>
      </c>
      <c r="B49" s="218" t="s">
        <v>16</v>
      </c>
      <c r="C49" s="219">
        <f>ปกติ!D266</f>
        <v>282.89</v>
      </c>
      <c r="D49" s="219">
        <f>ปกติ!H266</f>
        <v>199</v>
      </c>
      <c r="E49" s="219">
        <f>ปกติ!L266</f>
        <v>0</v>
      </c>
      <c r="F49" s="220">
        <f>ปกติ!P266</f>
        <v>240.94</v>
      </c>
      <c r="G49" s="220">
        <f>SUM(F49:F50)</f>
        <v>240.94</v>
      </c>
    </row>
    <row r="50" spans="1:7" x14ac:dyDescent="0.55000000000000004">
      <c r="A50" s="221"/>
      <c r="B50" s="221" t="s">
        <v>114</v>
      </c>
      <c r="C50" s="222">
        <f>SUM(ปกติ!E267:E268)</f>
        <v>0</v>
      </c>
      <c r="D50" s="222">
        <f>SUM(ปกติ!I267:I268)</f>
        <v>0</v>
      </c>
      <c r="E50" s="222">
        <f>SUM(ปกติ!M267:M268)</f>
        <v>0</v>
      </c>
      <c r="F50" s="223">
        <f>SUM(ปกติ!Q267:Q268)</f>
        <v>0</v>
      </c>
      <c r="G50" s="223"/>
    </row>
    <row r="51" spans="1:7" x14ac:dyDescent="0.55000000000000004">
      <c r="A51" s="218" t="s">
        <v>97</v>
      </c>
      <c r="B51" s="218" t="s">
        <v>16</v>
      </c>
      <c r="C51" s="219">
        <f>ปกติ!D270</f>
        <v>1424.11</v>
      </c>
      <c r="D51" s="219">
        <f>ปกติ!H270</f>
        <v>1220.17</v>
      </c>
      <c r="E51" s="219">
        <f>ปกติ!L270</f>
        <v>0</v>
      </c>
      <c r="F51" s="220">
        <f>ปกติ!P270</f>
        <v>1322.14</v>
      </c>
      <c r="G51" s="220">
        <f>SUM(F51:F52)</f>
        <v>1322.14</v>
      </c>
    </row>
    <row r="52" spans="1:7" x14ac:dyDescent="0.55000000000000004">
      <c r="A52" s="221"/>
      <c r="B52" s="221" t="s">
        <v>114</v>
      </c>
      <c r="C52" s="222">
        <f>SUM(ปกติ!E271:E272)</f>
        <v>0</v>
      </c>
      <c r="D52" s="222">
        <f>SUM(ปกติ!I271:I272)</f>
        <v>0</v>
      </c>
      <c r="E52" s="222">
        <f>SUM(ปกติ!M271:M272)</f>
        <v>0</v>
      </c>
      <c r="F52" s="223">
        <f>SUM(ปกติ!Q271:Q272)</f>
        <v>0</v>
      </c>
      <c r="G52" s="223"/>
    </row>
    <row r="53" spans="1:7" x14ac:dyDescent="0.55000000000000004">
      <c r="A53" s="218" t="s">
        <v>98</v>
      </c>
      <c r="B53" s="218" t="s">
        <v>16</v>
      </c>
      <c r="C53" s="219">
        <f>ปกติ!D274</f>
        <v>275.44</v>
      </c>
      <c r="D53" s="219">
        <f>ปกติ!H274</f>
        <v>213.83</v>
      </c>
      <c r="E53" s="219">
        <f>ปกติ!L274</f>
        <v>0</v>
      </c>
      <c r="F53" s="220">
        <f>ปกติ!P274</f>
        <v>244.64</v>
      </c>
      <c r="G53" s="220">
        <f>SUM(F53:F54)</f>
        <v>244.64</v>
      </c>
    </row>
    <row r="54" spans="1:7" x14ac:dyDescent="0.55000000000000004">
      <c r="A54" s="221"/>
      <c r="B54" s="221" t="s">
        <v>114</v>
      </c>
      <c r="C54" s="222">
        <f>SUM(ปกติ!E275:E276)</f>
        <v>0</v>
      </c>
      <c r="D54" s="222">
        <f>SUM(ปกติ!I275:I276)</f>
        <v>0</v>
      </c>
      <c r="E54" s="222">
        <f>SUM(ปกติ!M275:M276)</f>
        <v>0</v>
      </c>
      <c r="F54" s="223">
        <f>SUM(ปกติ!Q275:Q276)</f>
        <v>0</v>
      </c>
      <c r="G54" s="223"/>
    </row>
    <row r="55" spans="1:7" x14ac:dyDescent="0.55000000000000004">
      <c r="A55" s="218" t="s">
        <v>101</v>
      </c>
      <c r="B55" s="218" t="s">
        <v>16</v>
      </c>
      <c r="C55" s="219">
        <f>ปกติ!D284</f>
        <v>1070.67</v>
      </c>
      <c r="D55" s="219">
        <f>ปกติ!H284</f>
        <v>971.83</v>
      </c>
      <c r="E55" s="219">
        <f>ปกติ!L284</f>
        <v>0</v>
      </c>
      <c r="F55" s="220">
        <f>ปกติ!P284</f>
        <v>1021.25</v>
      </c>
      <c r="G55" s="220">
        <f>SUM(F55:F56)</f>
        <v>1021.25</v>
      </c>
    </row>
    <row r="56" spans="1:7" x14ac:dyDescent="0.55000000000000004">
      <c r="A56" s="221"/>
      <c r="B56" s="221" t="s">
        <v>114</v>
      </c>
      <c r="C56" s="222">
        <f>SUM(ปกติ!E285:E286)</f>
        <v>0</v>
      </c>
      <c r="D56" s="222">
        <f>SUM(ปกติ!I285:I286)</f>
        <v>0</v>
      </c>
      <c r="E56" s="222">
        <f>SUM(ปกติ!M285:M286)</f>
        <v>0</v>
      </c>
      <c r="F56" s="223">
        <f>SUM(ปกติ!Q285:Q286)</f>
        <v>0</v>
      </c>
      <c r="G56" s="223"/>
    </row>
    <row r="57" spans="1:7" x14ac:dyDescent="0.55000000000000004">
      <c r="A57" s="218" t="s">
        <v>102</v>
      </c>
      <c r="B57" s="218" t="s">
        <v>16</v>
      </c>
      <c r="C57" s="219">
        <f>ปกติ!D288</f>
        <v>54</v>
      </c>
      <c r="D57" s="219">
        <f>ปกติ!H288</f>
        <v>52.28</v>
      </c>
      <c r="E57" s="219">
        <f>ปกติ!L288</f>
        <v>0</v>
      </c>
      <c r="F57" s="220">
        <f>ปกติ!P288</f>
        <v>53.14</v>
      </c>
      <c r="G57" s="220">
        <f>SUM(F57:F58)</f>
        <v>53.14</v>
      </c>
    </row>
    <row r="58" spans="1:7" x14ac:dyDescent="0.55000000000000004">
      <c r="A58" s="221"/>
      <c r="B58" s="221" t="s">
        <v>114</v>
      </c>
      <c r="C58" s="222">
        <f>SUM(ปกติ!E291:E292)</f>
        <v>0</v>
      </c>
      <c r="D58" s="222">
        <f>SUM(ปกติ!I291:I292)</f>
        <v>0</v>
      </c>
      <c r="E58" s="222">
        <f>SUM(ปกติ!M291:M292)</f>
        <v>0</v>
      </c>
      <c r="F58" s="223">
        <f>SUM(ปกติ!Q291:Q292)</f>
        <v>0</v>
      </c>
      <c r="G58" s="223"/>
    </row>
    <row r="59" spans="1:7" x14ac:dyDescent="0.55000000000000004">
      <c r="A59" s="225" t="s">
        <v>103</v>
      </c>
      <c r="B59" s="218" t="s">
        <v>16</v>
      </c>
      <c r="C59" s="219">
        <f>ปกติ!D292</f>
        <v>603</v>
      </c>
      <c r="D59" s="219">
        <f>ปกติ!H292</f>
        <v>547.5</v>
      </c>
      <c r="E59" s="219">
        <f>ปกติ!L292</f>
        <v>0</v>
      </c>
      <c r="F59" s="220">
        <f>ปกติ!P292</f>
        <v>575.25</v>
      </c>
      <c r="G59" s="220">
        <f>SUM(F59:F60)</f>
        <v>575.25</v>
      </c>
    </row>
    <row r="60" spans="1:7" x14ac:dyDescent="0.55000000000000004">
      <c r="A60" s="221"/>
      <c r="B60" s="221" t="s">
        <v>114</v>
      </c>
      <c r="C60" s="222">
        <f>SUM(ปกติ!E293:E294)</f>
        <v>0</v>
      </c>
      <c r="D60" s="222">
        <f>SUM(ปกติ!I293:I294)</f>
        <v>0</v>
      </c>
      <c r="E60" s="222">
        <f>SUM(ปกติ!M293:M294)</f>
        <v>0</v>
      </c>
      <c r="F60" s="223">
        <f>SUM(ปกติ!Q293:Q294)</f>
        <v>0</v>
      </c>
      <c r="G60" s="223"/>
    </row>
    <row r="61" spans="1:7" x14ac:dyDescent="0.55000000000000004">
      <c r="A61" s="226" t="s">
        <v>115</v>
      </c>
      <c r="B61" s="226"/>
      <c r="C61" s="227">
        <f>SUM(C3:C60)</f>
        <v>26951.921000000002</v>
      </c>
      <c r="D61" s="227">
        <f>SUM(D3:D60)</f>
        <v>22904.065000000002</v>
      </c>
      <c r="E61" s="227">
        <f>SUM(E3:E60)</f>
        <v>1151.5650000000001</v>
      </c>
      <c r="F61" s="228">
        <f>ROUND(SUM(C61:E61)/2,2)</f>
        <v>25503.78</v>
      </c>
      <c r="G61" s="228">
        <f>SUM(G3:G59)</f>
        <v>25503.844999999994</v>
      </c>
    </row>
  </sheetData>
  <pageMargins left="0.35433070866141736" right="0.23622047244094491" top="0.5" bottom="0.4" header="0.31496062992125984" footer="0.17"/>
  <pageSetup paperSize="9" orientation="portrait" r:id="rId1"/>
  <headerFooter>
    <oddFooter>&amp;Cหน้า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topLeftCell="A4" workbookViewId="0">
      <selection activeCell="D13" sqref="D13"/>
    </sheetView>
  </sheetViews>
  <sheetFormatPr defaultRowHeight="24" x14ac:dyDescent="0.55000000000000004"/>
  <cols>
    <col min="1" max="1" width="30.5" style="214" customWidth="1"/>
    <col min="2" max="2" width="9.625" style="214" customWidth="1"/>
    <col min="3" max="3" width="10" style="214" customWidth="1"/>
    <col min="4" max="4" width="10.25" style="214" customWidth="1"/>
    <col min="5" max="5" width="10.125" style="214" bestFit="1" customWidth="1"/>
    <col min="6" max="6" width="10.5" style="214" customWidth="1"/>
    <col min="7" max="7" width="10.75" style="214" customWidth="1"/>
    <col min="8" max="16384" width="9" style="214"/>
  </cols>
  <sheetData>
    <row r="1" spans="1:7" ht="27.75" x14ac:dyDescent="0.65">
      <c r="A1" s="213" t="s">
        <v>116</v>
      </c>
      <c r="B1" s="213"/>
    </row>
    <row r="2" spans="1:7" x14ac:dyDescent="0.55000000000000004">
      <c r="A2" s="215" t="s">
        <v>108</v>
      </c>
      <c r="B2" s="215"/>
      <c r="C2" s="216" t="s">
        <v>109</v>
      </c>
      <c r="D2" s="216" t="s">
        <v>110</v>
      </c>
      <c r="E2" s="216" t="s">
        <v>111</v>
      </c>
      <c r="F2" s="217" t="s">
        <v>112</v>
      </c>
      <c r="G2" s="217" t="s">
        <v>113</v>
      </c>
    </row>
    <row r="3" spans="1:7" x14ac:dyDescent="0.55000000000000004">
      <c r="A3" s="218" t="s">
        <v>14</v>
      </c>
      <c r="B3" s="218" t="s">
        <v>16</v>
      </c>
      <c r="C3" s="219">
        <f>พิเศษ!D5</f>
        <v>1655.39</v>
      </c>
      <c r="D3" s="219">
        <f>พิเศษ!H5</f>
        <v>1281.83</v>
      </c>
      <c r="E3" s="219">
        <f>พิเศษ!L5</f>
        <v>619.33000000000004</v>
      </c>
      <c r="F3" s="220">
        <f>พิเศษ!P5</f>
        <v>1778.28</v>
      </c>
      <c r="G3" s="220">
        <f>SUM(F3:F4)</f>
        <v>1987.3139999999999</v>
      </c>
    </row>
    <row r="4" spans="1:7" x14ac:dyDescent="0.55000000000000004">
      <c r="A4" s="221"/>
      <c r="B4" s="221" t="s">
        <v>114</v>
      </c>
      <c r="C4" s="222">
        <f>SUM(พิเศษ!E6:E7)</f>
        <v>205.05600000000001</v>
      </c>
      <c r="D4" s="222">
        <f>SUM(พิเศษ!I6:I7)</f>
        <v>205.65</v>
      </c>
      <c r="E4" s="222">
        <f>SUM(พิเศษ!M6:M7)</f>
        <v>7.3440000000000003</v>
      </c>
      <c r="F4" s="223">
        <f>SUM(พิเศษ!Q6:Q7)</f>
        <v>209.03399999999999</v>
      </c>
      <c r="G4" s="223"/>
    </row>
    <row r="5" spans="1:7" x14ac:dyDescent="0.55000000000000004">
      <c r="A5" s="218" t="s">
        <v>19</v>
      </c>
      <c r="B5" s="218" t="s">
        <v>16</v>
      </c>
      <c r="C5" s="219">
        <f>พิเศษ!D9</f>
        <v>0</v>
      </c>
      <c r="D5" s="219">
        <f>พิเศษ!H9</f>
        <v>0</v>
      </c>
      <c r="E5" s="219">
        <f>พิเศษ!L9</f>
        <v>0</v>
      </c>
      <c r="F5" s="220">
        <f>พิเศษ!P9</f>
        <v>0</v>
      </c>
      <c r="G5" s="220">
        <f>SUM(F5:F6)</f>
        <v>0</v>
      </c>
    </row>
    <row r="6" spans="1:7" x14ac:dyDescent="0.55000000000000004">
      <c r="A6" s="221"/>
      <c r="B6" s="221" t="s">
        <v>114</v>
      </c>
      <c r="C6" s="222">
        <f>SUM(พิเศษ!E10:E11)</f>
        <v>0</v>
      </c>
      <c r="D6" s="222">
        <f>SUM(พิเศษ!I10:I11)</f>
        <v>0</v>
      </c>
      <c r="E6" s="222">
        <f>SUM(พิเศษ!M10:M11)</f>
        <v>0</v>
      </c>
      <c r="F6" s="223">
        <f>SUM(พิเศษ!Q10:Q11)</f>
        <v>0</v>
      </c>
      <c r="G6" s="223"/>
    </row>
    <row r="7" spans="1:7" x14ac:dyDescent="0.55000000000000004">
      <c r="A7" s="218" t="s">
        <v>20</v>
      </c>
      <c r="B7" s="218" t="s">
        <v>16</v>
      </c>
      <c r="C7" s="219">
        <f>พิเศษ!D13</f>
        <v>33.33</v>
      </c>
      <c r="D7" s="219">
        <f>พิเศษ!H13</f>
        <v>7.78</v>
      </c>
      <c r="E7" s="219">
        <f>พิเศษ!L13</f>
        <v>0</v>
      </c>
      <c r="F7" s="220">
        <f>พิเศษ!P13</f>
        <v>20.56</v>
      </c>
      <c r="G7" s="220">
        <f>SUM(F7:F8)</f>
        <v>20.56</v>
      </c>
    </row>
    <row r="8" spans="1:7" x14ac:dyDescent="0.55000000000000004">
      <c r="A8" s="221"/>
      <c r="B8" s="221" t="s">
        <v>114</v>
      </c>
      <c r="C8" s="222">
        <f>SUM(พิเศษ!E14:E15)</f>
        <v>0</v>
      </c>
      <c r="D8" s="222">
        <f>SUM(พิเศษ!I14:I15)</f>
        <v>0</v>
      </c>
      <c r="E8" s="222">
        <f>SUM(พิเศษ!M14:M15)</f>
        <v>0</v>
      </c>
      <c r="F8" s="223">
        <f>SUM(พิเศษ!Q14:Q15)</f>
        <v>0</v>
      </c>
      <c r="G8" s="223"/>
    </row>
    <row r="9" spans="1:7" x14ac:dyDescent="0.55000000000000004">
      <c r="A9" s="218" t="s">
        <v>21</v>
      </c>
      <c r="B9" s="218" t="s">
        <v>16</v>
      </c>
      <c r="C9" s="219">
        <f>พิเศษ!D17</f>
        <v>0</v>
      </c>
      <c r="D9" s="219">
        <f>พิเศษ!H17</f>
        <v>0</v>
      </c>
      <c r="E9" s="219">
        <f>พิเศษ!L17</f>
        <v>0</v>
      </c>
      <c r="F9" s="220">
        <f>พิเศษ!P17</f>
        <v>0</v>
      </c>
      <c r="G9" s="220">
        <f>SUM(F9:F10)</f>
        <v>54.5</v>
      </c>
    </row>
    <row r="10" spans="1:7" x14ac:dyDescent="0.55000000000000004">
      <c r="A10" s="221"/>
      <c r="B10" s="221" t="s">
        <v>114</v>
      </c>
      <c r="C10" s="222">
        <f>SUM(พิเศษ!E18:E19)</f>
        <v>59.42</v>
      </c>
      <c r="D10" s="222">
        <f>SUM(พิเศษ!I18:I19)</f>
        <v>48.08</v>
      </c>
      <c r="E10" s="222">
        <f>SUM(พิเศษ!M18:M19)</f>
        <v>1.5</v>
      </c>
      <c r="F10" s="223">
        <f>SUM(พิเศษ!Q18:Q19)</f>
        <v>54.5</v>
      </c>
      <c r="G10" s="223"/>
    </row>
    <row r="11" spans="1:7" x14ac:dyDescent="0.55000000000000004">
      <c r="A11" s="218" t="s">
        <v>22</v>
      </c>
      <c r="B11" s="218" t="s">
        <v>16</v>
      </c>
      <c r="C11" s="219">
        <f>พิเศษ!D48</f>
        <v>0</v>
      </c>
      <c r="D11" s="219">
        <f>พิเศษ!H48</f>
        <v>0</v>
      </c>
      <c r="E11" s="219">
        <f>พิเศษ!L48</f>
        <v>0</v>
      </c>
      <c r="F11" s="220">
        <f>พิเศษ!P48</f>
        <v>0</v>
      </c>
      <c r="G11" s="220">
        <f>SUM(F11:F12)</f>
        <v>0</v>
      </c>
    </row>
    <row r="12" spans="1:7" x14ac:dyDescent="0.55000000000000004">
      <c r="A12" s="221"/>
      <c r="B12" s="221" t="s">
        <v>114</v>
      </c>
      <c r="C12" s="222">
        <f>SUM(พิเศษ!E49:E50)</f>
        <v>0</v>
      </c>
      <c r="D12" s="222">
        <f>SUM(พิเศษ!I49:I50)</f>
        <v>0</v>
      </c>
      <c r="E12" s="222">
        <f>SUM(พิเศษ!M49:M50)</f>
        <v>0</v>
      </c>
      <c r="F12" s="223">
        <f>SUM(พิเศษ!Q49:Q50)</f>
        <v>0</v>
      </c>
      <c r="G12" s="223"/>
    </row>
    <row r="13" spans="1:7" x14ac:dyDescent="0.55000000000000004">
      <c r="A13" s="218" t="s">
        <v>32</v>
      </c>
      <c r="B13" s="218" t="s">
        <v>16</v>
      </c>
      <c r="C13" s="219">
        <f>พิเศษ!D52</f>
        <v>292.83</v>
      </c>
      <c r="D13" s="219">
        <f>พิเศษ!H52</f>
        <v>326.5</v>
      </c>
      <c r="E13" s="219">
        <f>พิเศษ!L52</f>
        <v>101.67</v>
      </c>
      <c r="F13" s="220">
        <f>พิเศษ!P52</f>
        <v>360.5</v>
      </c>
      <c r="G13" s="220">
        <f>SUM(F13:F14)</f>
        <v>360.5</v>
      </c>
    </row>
    <row r="14" spans="1:7" x14ac:dyDescent="0.55000000000000004">
      <c r="A14" s="221"/>
      <c r="B14" s="221" t="s">
        <v>114</v>
      </c>
      <c r="C14" s="222">
        <f>SUM(พิเศษ!E53:E54)</f>
        <v>0</v>
      </c>
      <c r="D14" s="222">
        <f>SUM(พิเศษ!I53:I54)</f>
        <v>0</v>
      </c>
      <c r="E14" s="222">
        <f>SUM(พิเศษ!M53:M54)</f>
        <v>0</v>
      </c>
      <c r="F14" s="223">
        <f>SUM(พิเศษ!Q53:Q54)</f>
        <v>0</v>
      </c>
      <c r="G14" s="223"/>
    </row>
    <row r="15" spans="1:7" x14ac:dyDescent="0.55000000000000004">
      <c r="A15" s="218" t="s">
        <v>34</v>
      </c>
      <c r="B15" s="218" t="s">
        <v>16</v>
      </c>
      <c r="C15" s="219">
        <f>พิเศษ!D56</f>
        <v>0</v>
      </c>
      <c r="D15" s="219">
        <f>พิเศษ!H56</f>
        <v>0</v>
      </c>
      <c r="E15" s="219">
        <f>พิเศษ!L56</f>
        <v>0</v>
      </c>
      <c r="F15" s="220">
        <f>พิเศษ!P56</f>
        <v>0</v>
      </c>
      <c r="G15" s="220">
        <f>SUM(F15:F16)</f>
        <v>0</v>
      </c>
    </row>
    <row r="16" spans="1:7" x14ac:dyDescent="0.55000000000000004">
      <c r="A16" s="221"/>
      <c r="B16" s="221" t="s">
        <v>114</v>
      </c>
      <c r="C16" s="222">
        <f>SUM(พิเศษ!E57:E58)</f>
        <v>0</v>
      </c>
      <c r="D16" s="222">
        <f>SUM(พิเศษ!I57:I58)</f>
        <v>0</v>
      </c>
      <c r="E16" s="222">
        <f>SUM(พิเศษ!M57:M58)</f>
        <v>0</v>
      </c>
      <c r="F16" s="223">
        <f>SUM(พิเศษ!Q57:Q58)</f>
        <v>0</v>
      </c>
      <c r="G16" s="223"/>
    </row>
    <row r="17" spans="1:7" x14ac:dyDescent="0.55000000000000004">
      <c r="A17" s="218" t="s">
        <v>35</v>
      </c>
      <c r="B17" s="218" t="s">
        <v>16</v>
      </c>
      <c r="C17" s="219">
        <f>พิเศษ!D93</f>
        <v>2065.7199999999998</v>
      </c>
      <c r="D17" s="219">
        <f>พิเศษ!H93</f>
        <v>1582</v>
      </c>
      <c r="E17" s="219">
        <f>พิเศษ!L93</f>
        <v>595</v>
      </c>
      <c r="F17" s="220">
        <f>พิเศษ!P93</f>
        <v>2121.36</v>
      </c>
      <c r="G17" s="220">
        <f>SUM(F17:F18)</f>
        <v>2196.06</v>
      </c>
    </row>
    <row r="18" spans="1:7" x14ac:dyDescent="0.55000000000000004">
      <c r="A18" s="221"/>
      <c r="B18" s="221" t="s">
        <v>114</v>
      </c>
      <c r="C18" s="222">
        <f>SUM(พิเศษ!E94:E95)</f>
        <v>86.850000000000009</v>
      </c>
      <c r="D18" s="222">
        <f>SUM(พิเศษ!I94:I95)</f>
        <v>62.550000000000004</v>
      </c>
      <c r="E18" s="222">
        <f>SUM(พิเศษ!M94:M95)</f>
        <v>0</v>
      </c>
      <c r="F18" s="223">
        <f>SUM(พิเศษ!Q94:Q95)</f>
        <v>74.7</v>
      </c>
      <c r="G18" s="223"/>
    </row>
    <row r="19" spans="1:7" x14ac:dyDescent="0.55000000000000004">
      <c r="A19" s="218" t="s">
        <v>47</v>
      </c>
      <c r="B19" s="218" t="s">
        <v>16</v>
      </c>
      <c r="C19" s="219">
        <f>พิเศษ!D109</f>
        <v>2025.94</v>
      </c>
      <c r="D19" s="219">
        <f>พิเศษ!H109</f>
        <v>1667.11</v>
      </c>
      <c r="E19" s="219">
        <f>พิเศษ!L109</f>
        <v>834.78</v>
      </c>
      <c r="F19" s="220">
        <f>พิเศษ!P109</f>
        <v>2263.92</v>
      </c>
      <c r="G19" s="220">
        <f>SUM(F19:F20)</f>
        <v>2505.0480000000002</v>
      </c>
    </row>
    <row r="20" spans="1:7" x14ac:dyDescent="0.55000000000000004">
      <c r="A20" s="221"/>
      <c r="B20" s="221" t="s">
        <v>114</v>
      </c>
      <c r="C20" s="222">
        <f>SUM(พิเศษ!E110:E111)</f>
        <v>219.15</v>
      </c>
      <c r="D20" s="222">
        <f>SUM(พิเศษ!I110:I111)</f>
        <v>199.65600000000001</v>
      </c>
      <c r="E20" s="222">
        <f>SUM(พิเศษ!M110:M111)</f>
        <v>63.45</v>
      </c>
      <c r="F20" s="223">
        <f>SUM(พิเศษ!Q110:Q111)</f>
        <v>241.12799999999999</v>
      </c>
      <c r="G20" s="223"/>
    </row>
    <row r="21" spans="1:7" x14ac:dyDescent="0.55000000000000004">
      <c r="A21" s="218" t="s">
        <v>51</v>
      </c>
      <c r="B21" s="218" t="s">
        <v>16</v>
      </c>
      <c r="C21" s="219">
        <f>พิเศษ!D113</f>
        <v>441.28</v>
      </c>
      <c r="D21" s="219">
        <f>พิเศษ!H113</f>
        <v>404.44</v>
      </c>
      <c r="E21" s="219">
        <f>พิเศษ!L113</f>
        <v>251.67</v>
      </c>
      <c r="F21" s="220">
        <f>พิเศษ!P113</f>
        <v>548.69000000000005</v>
      </c>
      <c r="G21" s="220">
        <f>SUM(F21:F22)</f>
        <v>760.69</v>
      </c>
    </row>
    <row r="22" spans="1:7" x14ac:dyDescent="0.55000000000000004">
      <c r="A22" s="221"/>
      <c r="B22" s="221" t="s">
        <v>114</v>
      </c>
      <c r="C22" s="222">
        <f>SUM(พิเศษ!E114:E115)</f>
        <v>193.16</v>
      </c>
      <c r="D22" s="222">
        <f>SUM(พิเศษ!I114:I115)</f>
        <v>171.66</v>
      </c>
      <c r="E22" s="222">
        <f>SUM(พิเศษ!M114:M115)</f>
        <v>59.16</v>
      </c>
      <c r="F22" s="223">
        <f>SUM(พิเศษ!Q114:Q115)</f>
        <v>212</v>
      </c>
      <c r="G22" s="223"/>
    </row>
    <row r="23" spans="1:7" x14ac:dyDescent="0.55000000000000004">
      <c r="A23" s="218" t="s">
        <v>52</v>
      </c>
      <c r="B23" s="218" t="s">
        <v>16</v>
      </c>
      <c r="C23" s="219">
        <f>พิเศษ!D117</f>
        <v>200.44</v>
      </c>
      <c r="D23" s="219">
        <f>พิเศษ!H117</f>
        <v>187.17</v>
      </c>
      <c r="E23" s="219">
        <f>พิเศษ!L117</f>
        <v>22.17</v>
      </c>
      <c r="F23" s="220">
        <f>พิเศษ!P117</f>
        <v>204.89</v>
      </c>
      <c r="G23" s="220">
        <f>SUM(F23:F24)</f>
        <v>204.97</v>
      </c>
    </row>
    <row r="24" spans="1:7" x14ac:dyDescent="0.55000000000000004">
      <c r="A24" s="221"/>
      <c r="B24" s="221" t="s">
        <v>114</v>
      </c>
      <c r="C24" s="222">
        <f>SUM(พิเศษ!E118:E119)</f>
        <v>0.16</v>
      </c>
      <c r="D24" s="222">
        <f>SUM(พิเศษ!I118:I119)</f>
        <v>0</v>
      </c>
      <c r="E24" s="222">
        <f>SUM(พิเศษ!M118:M119)</f>
        <v>0</v>
      </c>
      <c r="F24" s="223">
        <f>SUM(พิเศษ!Q118:Q119)</f>
        <v>0.08</v>
      </c>
      <c r="G24" s="223"/>
    </row>
    <row r="25" spans="1:7" x14ac:dyDescent="0.55000000000000004">
      <c r="A25" s="218" t="s">
        <v>53</v>
      </c>
      <c r="B25" s="218" t="s">
        <v>16</v>
      </c>
      <c r="C25" s="219">
        <f>พิเศษ!D151</f>
        <v>490.17</v>
      </c>
      <c r="D25" s="219">
        <f>พิเศษ!H151</f>
        <v>462.06</v>
      </c>
      <c r="E25" s="219">
        <f>พิเศษ!L151</f>
        <v>131.56</v>
      </c>
      <c r="F25" s="220">
        <f>พิเศษ!P151</f>
        <v>541.89</v>
      </c>
      <c r="G25" s="220">
        <f>SUM(F25:F26)</f>
        <v>568.47</v>
      </c>
    </row>
    <row r="26" spans="1:7" x14ac:dyDescent="0.55000000000000004">
      <c r="A26" s="221"/>
      <c r="B26" s="221" t="s">
        <v>114</v>
      </c>
      <c r="C26" s="222">
        <f>SUM(พิเศษ!E152:E153)</f>
        <v>29.84</v>
      </c>
      <c r="D26" s="222">
        <f>SUM(พิเศษ!I152:I153)</f>
        <v>23.34</v>
      </c>
      <c r="E26" s="222">
        <f>SUM(พิเศษ!M152:M153)</f>
        <v>0</v>
      </c>
      <c r="F26" s="223">
        <f>SUM(พิเศษ!Q152:Q153)</f>
        <v>26.58</v>
      </c>
      <c r="G26" s="223"/>
    </row>
    <row r="27" spans="1:7" x14ac:dyDescent="0.55000000000000004">
      <c r="A27" s="218" t="s">
        <v>64</v>
      </c>
      <c r="B27" s="218" t="s">
        <v>16</v>
      </c>
      <c r="C27" s="219">
        <f>พิเศษ!D155</f>
        <v>167.56</v>
      </c>
      <c r="D27" s="219">
        <f>พิเศษ!H155</f>
        <v>107.11</v>
      </c>
      <c r="E27" s="219">
        <f>พิเศษ!L155</f>
        <v>88.94</v>
      </c>
      <c r="F27" s="220">
        <f>พิเศษ!P155</f>
        <v>181.81</v>
      </c>
      <c r="G27" s="220">
        <f>SUM(F27:F28)</f>
        <v>181.81</v>
      </c>
    </row>
    <row r="28" spans="1:7" x14ac:dyDescent="0.55000000000000004">
      <c r="A28" s="221"/>
      <c r="B28" s="221" t="s">
        <v>114</v>
      </c>
      <c r="C28" s="222">
        <f>SUM(พิเศษ!E156:E157)</f>
        <v>0</v>
      </c>
      <c r="D28" s="222">
        <f>SUM(พิเศษ!I156:I157)</f>
        <v>0</v>
      </c>
      <c r="E28" s="222">
        <f>SUM(พิเศษ!M156:M157)</f>
        <v>0</v>
      </c>
      <c r="F28" s="223">
        <f>SUM(พิเศษ!Q156:Q157)</f>
        <v>0</v>
      </c>
      <c r="G28" s="223"/>
    </row>
    <row r="29" spans="1:7" x14ac:dyDescent="0.55000000000000004">
      <c r="A29" s="218" t="s">
        <v>65</v>
      </c>
      <c r="B29" s="218" t="s">
        <v>16</v>
      </c>
      <c r="C29" s="219">
        <f>พิเศษ!D177</f>
        <v>459</v>
      </c>
      <c r="D29" s="219">
        <f>พิเศษ!H177</f>
        <v>401.94</v>
      </c>
      <c r="E29" s="219">
        <f>พิเศษ!L177</f>
        <v>71.33</v>
      </c>
      <c r="F29" s="220">
        <f>พิเศษ!P177</f>
        <v>466.14</v>
      </c>
      <c r="G29" s="220">
        <f>SUM(F29:F30)</f>
        <v>529.48</v>
      </c>
    </row>
    <row r="30" spans="1:7" x14ac:dyDescent="0.55000000000000004">
      <c r="A30" s="221"/>
      <c r="B30" s="221" t="s">
        <v>114</v>
      </c>
      <c r="C30" s="222">
        <f>SUM(พิเศษ!E178:E179)</f>
        <v>83.16</v>
      </c>
      <c r="D30" s="222">
        <f>SUM(พิเศษ!I178:I179)</f>
        <v>41</v>
      </c>
      <c r="E30" s="222">
        <f>SUM(พิเศษ!M178:M179)</f>
        <v>2.5</v>
      </c>
      <c r="F30" s="223">
        <f>SUM(พิเศษ!Q178:Q179)</f>
        <v>63.34</v>
      </c>
      <c r="G30" s="223"/>
    </row>
    <row r="31" spans="1:7" x14ac:dyDescent="0.55000000000000004">
      <c r="A31" s="218" t="s">
        <v>72</v>
      </c>
      <c r="B31" s="218" t="s">
        <v>16</v>
      </c>
      <c r="C31" s="219">
        <f>พิเศษ!D181</f>
        <v>237.56</v>
      </c>
      <c r="D31" s="219">
        <f>พิเศษ!H181</f>
        <v>130.16999999999999</v>
      </c>
      <c r="E31" s="219">
        <f>พิเศษ!L181</f>
        <v>87.44</v>
      </c>
      <c r="F31" s="220">
        <f>พิเศษ!P181</f>
        <v>227.58</v>
      </c>
      <c r="G31" s="224">
        <f>SUM(F31:F32)</f>
        <v>290.58000000000004</v>
      </c>
    </row>
    <row r="32" spans="1:7" x14ac:dyDescent="0.55000000000000004">
      <c r="A32" s="221"/>
      <c r="B32" s="221" t="s">
        <v>114</v>
      </c>
      <c r="C32" s="222">
        <f>SUM(พิเศษ!E182:E183)</f>
        <v>61.2</v>
      </c>
      <c r="D32" s="222">
        <f>SUM(พิเศษ!I182:I183)</f>
        <v>64.8</v>
      </c>
      <c r="E32" s="222">
        <f>SUM(พิเศษ!M182:M183)</f>
        <v>0</v>
      </c>
      <c r="F32" s="223">
        <f>SUM(พิเศษ!Q182:Q183)</f>
        <v>63</v>
      </c>
      <c r="G32" s="223"/>
    </row>
    <row r="33" spans="1:7" x14ac:dyDescent="0.55000000000000004">
      <c r="A33" s="218" t="s">
        <v>73</v>
      </c>
      <c r="B33" s="218" t="s">
        <v>16</v>
      </c>
      <c r="C33" s="219">
        <f>พิเศษ!D213</f>
        <v>468.28</v>
      </c>
      <c r="D33" s="219">
        <f>พิเศษ!H213</f>
        <v>441.78</v>
      </c>
      <c r="E33" s="219">
        <f>พิเศษ!L213</f>
        <v>242.89</v>
      </c>
      <c r="F33" s="220">
        <f>พิเศษ!P213</f>
        <v>576.47</v>
      </c>
      <c r="G33" s="220">
        <f>SUM(F33:F34)</f>
        <v>1497.17</v>
      </c>
    </row>
    <row r="34" spans="1:7" x14ac:dyDescent="0.55000000000000004">
      <c r="A34" s="221"/>
      <c r="B34" s="221" t="s">
        <v>114</v>
      </c>
      <c r="C34" s="222">
        <f>SUM(พิเศษ!E214:E216)</f>
        <v>1001.3700000000001</v>
      </c>
      <c r="D34" s="222">
        <f>SUM(พิเศษ!I214:I216)</f>
        <v>460.005</v>
      </c>
      <c r="E34" s="222">
        <f>SUM(พิเศษ!M214:M216)</f>
        <v>379.995</v>
      </c>
      <c r="F34" s="223">
        <f>SUM(พิเศษ!Q214:Q216)</f>
        <v>920.69999999999993</v>
      </c>
      <c r="G34" s="223"/>
    </row>
    <row r="35" spans="1:7" x14ac:dyDescent="0.55000000000000004">
      <c r="A35" s="218" t="s">
        <v>82</v>
      </c>
      <c r="B35" s="218" t="s">
        <v>16</v>
      </c>
      <c r="C35" s="219">
        <f>พิเศษ!D218</f>
        <v>22.56</v>
      </c>
      <c r="D35" s="219">
        <f>พิเศษ!H218</f>
        <v>0</v>
      </c>
      <c r="E35" s="219">
        <f>พิเศษ!L218</f>
        <v>0</v>
      </c>
      <c r="F35" s="220">
        <f>พิเศษ!P218</f>
        <v>11.28</v>
      </c>
      <c r="G35" s="220">
        <f>SUM(F35:F36)</f>
        <v>11.28</v>
      </c>
    </row>
    <row r="36" spans="1:7" x14ac:dyDescent="0.55000000000000004">
      <c r="A36" s="221"/>
      <c r="B36" s="221" t="s">
        <v>114</v>
      </c>
      <c r="C36" s="222">
        <f>SUM(พิเศษ!E219:E220)</f>
        <v>0</v>
      </c>
      <c r="D36" s="222">
        <f>SUM(พิเศษ!I219:I220)</f>
        <v>0</v>
      </c>
      <c r="E36" s="222">
        <f>SUM(พิเศษ!M219:M220)</f>
        <v>0</v>
      </c>
      <c r="F36" s="223">
        <f>SUM(พิเศษ!Q219:Q220)</f>
        <v>0</v>
      </c>
      <c r="G36" s="223"/>
    </row>
    <row r="37" spans="1:7" x14ac:dyDescent="0.55000000000000004">
      <c r="A37" s="218" t="s">
        <v>83</v>
      </c>
      <c r="B37" s="218" t="s">
        <v>16</v>
      </c>
      <c r="C37" s="219">
        <f>พิเศษ!D237</f>
        <v>268.5</v>
      </c>
      <c r="D37" s="219">
        <f>พิเศษ!H237</f>
        <v>124.39</v>
      </c>
      <c r="E37" s="219">
        <f>พิเศษ!L237</f>
        <v>74.28</v>
      </c>
      <c r="F37" s="220">
        <f>พิเศษ!P237</f>
        <v>233.58</v>
      </c>
      <c r="G37" s="220">
        <f>SUM(F37:F38)</f>
        <v>283.08000000000004</v>
      </c>
    </row>
    <row r="38" spans="1:7" x14ac:dyDescent="0.55000000000000004">
      <c r="A38" s="221"/>
      <c r="B38" s="221" t="s">
        <v>114</v>
      </c>
      <c r="C38" s="222">
        <f>SUM(พิเศษ!E238:E239)</f>
        <v>57.33</v>
      </c>
      <c r="D38" s="222">
        <f>SUM(พิเศษ!I238:I239)</f>
        <v>27</v>
      </c>
      <c r="E38" s="222">
        <f>SUM(พิเศษ!M238:M239)</f>
        <v>14.67</v>
      </c>
      <c r="F38" s="223">
        <f>SUM(พิเศษ!Q238:Q239)</f>
        <v>49.5</v>
      </c>
      <c r="G38" s="223"/>
    </row>
    <row r="39" spans="1:7" x14ac:dyDescent="0.55000000000000004">
      <c r="A39" s="218" t="s">
        <v>89</v>
      </c>
      <c r="B39" s="218" t="s">
        <v>16</v>
      </c>
      <c r="C39" s="219">
        <f>พิเศษ!D241</f>
        <v>0</v>
      </c>
      <c r="D39" s="219">
        <f>พิเศษ!H241</f>
        <v>0</v>
      </c>
      <c r="E39" s="219">
        <f>พิเศษ!L241</f>
        <v>0</v>
      </c>
      <c r="F39" s="220">
        <f>พิเศษ!P241</f>
        <v>0</v>
      </c>
      <c r="G39" s="220">
        <f>SUM(F39:F40)</f>
        <v>0</v>
      </c>
    </row>
    <row r="40" spans="1:7" x14ac:dyDescent="0.55000000000000004">
      <c r="A40" s="221"/>
      <c r="B40" s="221" t="s">
        <v>114</v>
      </c>
      <c r="C40" s="222">
        <f>SUM(พิเศษ!E242:E243)</f>
        <v>0</v>
      </c>
      <c r="D40" s="222">
        <f>SUM(พิเศษ!I242:I243)</f>
        <v>0</v>
      </c>
      <c r="E40" s="222">
        <f>SUM(พิเศษ!M242:M243)</f>
        <v>0</v>
      </c>
      <c r="F40" s="223">
        <f>SUM(พิเศษ!Q242:Q243)</f>
        <v>0</v>
      </c>
      <c r="G40" s="223"/>
    </row>
    <row r="41" spans="1:7" x14ac:dyDescent="0.55000000000000004">
      <c r="A41" s="218" t="s">
        <v>90</v>
      </c>
      <c r="B41" s="218" t="s">
        <v>16</v>
      </c>
      <c r="C41" s="219">
        <f>พิเศษ!D245</f>
        <v>0</v>
      </c>
      <c r="D41" s="219">
        <f>พิเศษ!H245</f>
        <v>0</v>
      </c>
      <c r="E41" s="219">
        <f>พิเศษ!L245</f>
        <v>0</v>
      </c>
      <c r="F41" s="220">
        <f>พิเศษ!P245</f>
        <v>0</v>
      </c>
      <c r="G41" s="220">
        <f>SUM(F41:F42)</f>
        <v>416.84400000000005</v>
      </c>
    </row>
    <row r="42" spans="1:7" x14ac:dyDescent="0.55000000000000004">
      <c r="A42" s="221"/>
      <c r="B42" s="221" t="s">
        <v>114</v>
      </c>
      <c r="C42" s="222">
        <f>SUM(พิเศษ!E246:E247)</f>
        <v>412.2</v>
      </c>
      <c r="D42" s="222">
        <f>SUM(พิเศษ!I246:I247)</f>
        <v>353.10599999999999</v>
      </c>
      <c r="E42" s="222">
        <f>SUM(พิเศษ!M246:M247)</f>
        <v>68.400000000000006</v>
      </c>
      <c r="F42" s="223">
        <f>SUM(พิเศษ!Q246:Q247)</f>
        <v>416.84400000000005</v>
      </c>
      <c r="G42" s="223"/>
    </row>
    <row r="43" spans="1:7" x14ac:dyDescent="0.55000000000000004">
      <c r="A43" s="218" t="s">
        <v>91</v>
      </c>
      <c r="B43" s="218" t="s">
        <v>16</v>
      </c>
      <c r="C43" s="219">
        <f>พิเศษ!D249</f>
        <v>0</v>
      </c>
      <c r="D43" s="219">
        <f>พิเศษ!H249</f>
        <v>0</v>
      </c>
      <c r="E43" s="219">
        <f>พิเศษ!L249</f>
        <v>0</v>
      </c>
      <c r="F43" s="220">
        <f>พิเศษ!P249</f>
        <v>0</v>
      </c>
      <c r="G43" s="220">
        <f>SUM(F43:F44)</f>
        <v>883.65600000000006</v>
      </c>
    </row>
    <row r="44" spans="1:7" x14ac:dyDescent="0.55000000000000004">
      <c r="A44" s="221"/>
      <c r="B44" s="221" t="s">
        <v>114</v>
      </c>
      <c r="C44" s="222">
        <f>SUM(พิเศษ!E250:E251)</f>
        <v>756</v>
      </c>
      <c r="D44" s="222">
        <f>SUM(พิเศษ!I250:I251)</f>
        <v>725.25600000000009</v>
      </c>
      <c r="E44" s="222">
        <f>SUM(พิเศษ!M250:M251)</f>
        <v>286.05600000000004</v>
      </c>
      <c r="F44" s="223">
        <f>SUM(พิเศษ!Q250:Q251)</f>
        <v>883.65600000000006</v>
      </c>
      <c r="G44" s="223"/>
    </row>
    <row r="45" spans="1:7" x14ac:dyDescent="0.55000000000000004">
      <c r="A45" s="218" t="s">
        <v>92</v>
      </c>
      <c r="B45" s="218" t="s">
        <v>16</v>
      </c>
      <c r="C45" s="219">
        <f>พิเศษ!D253</f>
        <v>0</v>
      </c>
      <c r="D45" s="219">
        <f>พิเศษ!H253</f>
        <v>0</v>
      </c>
      <c r="E45" s="219">
        <f>พิเศษ!L253</f>
        <v>0</v>
      </c>
      <c r="F45" s="220">
        <f>พิเศษ!P253</f>
        <v>0</v>
      </c>
      <c r="G45" s="220">
        <f>SUM(F45:F46)</f>
        <v>0</v>
      </c>
    </row>
    <row r="46" spans="1:7" x14ac:dyDescent="0.55000000000000004">
      <c r="A46" s="221"/>
      <c r="B46" s="221" t="s">
        <v>114</v>
      </c>
      <c r="C46" s="222">
        <f>SUM(พิเศษ!E254:E255)</f>
        <v>0</v>
      </c>
      <c r="D46" s="222">
        <f>SUM(พิเศษ!I254:I255)</f>
        <v>0</v>
      </c>
      <c r="E46" s="222">
        <f>SUM(พิเศษ!M254:M255)</f>
        <v>0</v>
      </c>
      <c r="F46" s="223">
        <f>SUM(พิเศษ!Q254:Q255)</f>
        <v>0</v>
      </c>
      <c r="G46" s="223"/>
    </row>
    <row r="47" spans="1:7" x14ac:dyDescent="0.55000000000000004">
      <c r="A47" s="218" t="s">
        <v>93</v>
      </c>
      <c r="B47" s="218" t="s">
        <v>16</v>
      </c>
      <c r="C47" s="219">
        <f>พิเศษ!D257</f>
        <v>471.67</v>
      </c>
      <c r="D47" s="219">
        <f>พิเศษ!H257</f>
        <v>527.16999999999996</v>
      </c>
      <c r="E47" s="219">
        <f>พิเศษ!L257</f>
        <v>44.83</v>
      </c>
      <c r="F47" s="220">
        <f>พิเศษ!P257</f>
        <v>521.83000000000004</v>
      </c>
      <c r="G47" s="220">
        <f>SUM(F47:F48)</f>
        <v>607.49200000000008</v>
      </c>
    </row>
    <row r="48" spans="1:7" x14ac:dyDescent="0.55000000000000004">
      <c r="A48" s="221"/>
      <c r="B48" s="221" t="s">
        <v>114</v>
      </c>
      <c r="C48" s="222">
        <f>SUM(พิเศษ!E258:E259)</f>
        <v>131.4</v>
      </c>
      <c r="D48" s="222">
        <f>SUM(พิเศษ!I258:I259)</f>
        <v>36.144000000000005</v>
      </c>
      <c r="E48" s="222">
        <f>SUM(พิเศษ!M258:M259)</f>
        <v>3.7440000000000002</v>
      </c>
      <c r="F48" s="223">
        <f>SUM(พิเศษ!Q258:Q259)</f>
        <v>85.662000000000006</v>
      </c>
      <c r="G48" s="223"/>
    </row>
    <row r="49" spans="1:7" x14ac:dyDescent="0.55000000000000004">
      <c r="A49" s="218" t="s">
        <v>96</v>
      </c>
      <c r="B49" s="218" t="s">
        <v>16</v>
      </c>
      <c r="C49" s="219">
        <f>พิเศษ!D266</f>
        <v>0.11</v>
      </c>
      <c r="D49" s="219">
        <f>พิเศษ!H266</f>
        <v>0</v>
      </c>
      <c r="E49" s="219">
        <f>พิเศษ!L266</f>
        <v>0</v>
      </c>
      <c r="F49" s="220">
        <f>พิเศษ!P266</f>
        <v>0.06</v>
      </c>
      <c r="G49" s="220">
        <f>SUM(F49:F50)</f>
        <v>0.06</v>
      </c>
    </row>
    <row r="50" spans="1:7" x14ac:dyDescent="0.55000000000000004">
      <c r="A50" s="221"/>
      <c r="B50" s="221" t="s">
        <v>114</v>
      </c>
      <c r="C50" s="222">
        <f>SUM(พิเศษ!E267:E268)</f>
        <v>0</v>
      </c>
      <c r="D50" s="222">
        <f>SUM(พิเศษ!I267:I268)</f>
        <v>0</v>
      </c>
      <c r="E50" s="222">
        <f>SUM(พิเศษ!M267:M268)</f>
        <v>0</v>
      </c>
      <c r="F50" s="223">
        <f>SUM(พิเศษ!Q267:Q268)</f>
        <v>0</v>
      </c>
      <c r="G50" s="223"/>
    </row>
    <row r="51" spans="1:7" x14ac:dyDescent="0.55000000000000004">
      <c r="A51" s="218" t="s">
        <v>97</v>
      </c>
      <c r="B51" s="218" t="s">
        <v>16</v>
      </c>
      <c r="C51" s="219">
        <f>พิเศษ!D270</f>
        <v>0</v>
      </c>
      <c r="D51" s="219">
        <f>พิเศษ!H270</f>
        <v>0</v>
      </c>
      <c r="E51" s="219">
        <f>พิเศษ!L270</f>
        <v>0</v>
      </c>
      <c r="F51" s="220">
        <f>พิเศษ!P270</f>
        <v>0</v>
      </c>
      <c r="G51" s="220">
        <f>SUM(F51:F52)</f>
        <v>0</v>
      </c>
    </row>
    <row r="52" spans="1:7" x14ac:dyDescent="0.55000000000000004">
      <c r="A52" s="221"/>
      <c r="B52" s="221" t="s">
        <v>114</v>
      </c>
      <c r="C52" s="222">
        <f>SUM(พิเศษ!E271:E272)</f>
        <v>0</v>
      </c>
      <c r="D52" s="222">
        <f>SUM(พิเศษ!I271:I272)</f>
        <v>0</v>
      </c>
      <c r="E52" s="222">
        <f>SUM(พิเศษ!M271:M272)</f>
        <v>0</v>
      </c>
      <c r="F52" s="223">
        <f>SUM(พิเศษ!Q271:Q272)</f>
        <v>0</v>
      </c>
      <c r="G52" s="223"/>
    </row>
    <row r="53" spans="1:7" x14ac:dyDescent="0.55000000000000004">
      <c r="A53" s="218" t="s">
        <v>98</v>
      </c>
      <c r="B53" s="218" t="s">
        <v>16</v>
      </c>
      <c r="C53" s="219">
        <f>พิเศษ!D274</f>
        <v>0</v>
      </c>
      <c r="D53" s="219">
        <f>พิเศษ!H274</f>
        <v>0</v>
      </c>
      <c r="E53" s="219">
        <f>พิเศษ!L274</f>
        <v>0</v>
      </c>
      <c r="F53" s="220">
        <f>พิเศษ!P274</f>
        <v>0</v>
      </c>
      <c r="G53" s="220">
        <f>SUM(F53:F54)</f>
        <v>0</v>
      </c>
    </row>
    <row r="54" spans="1:7" x14ac:dyDescent="0.55000000000000004">
      <c r="A54" s="221"/>
      <c r="B54" s="221" t="s">
        <v>114</v>
      </c>
      <c r="C54" s="222">
        <f>SUM(พิเศษ!E275:E276)</f>
        <v>0</v>
      </c>
      <c r="D54" s="222">
        <f>SUM(พิเศษ!I275:I276)</f>
        <v>0</v>
      </c>
      <c r="E54" s="222">
        <f>SUM(พิเศษ!M275:M276)</f>
        <v>0</v>
      </c>
      <c r="F54" s="223">
        <f>SUM(พิเศษ!Q275:Q276)</f>
        <v>0</v>
      </c>
      <c r="G54" s="223"/>
    </row>
    <row r="55" spans="1:7" x14ac:dyDescent="0.55000000000000004">
      <c r="A55" s="218" t="s">
        <v>101</v>
      </c>
      <c r="B55" s="218" t="s">
        <v>16</v>
      </c>
      <c r="C55" s="219">
        <f>พิเศษ!D284</f>
        <v>97.61</v>
      </c>
      <c r="D55" s="219">
        <f>พิเศษ!H284</f>
        <v>69.39</v>
      </c>
      <c r="E55" s="219">
        <f>พิเศษ!L284</f>
        <v>38.33</v>
      </c>
      <c r="F55" s="220">
        <f>พิเศษ!P284</f>
        <v>102.67</v>
      </c>
      <c r="G55" s="220">
        <f>SUM(F55:F56)</f>
        <v>110.51</v>
      </c>
    </row>
    <row r="56" spans="1:7" x14ac:dyDescent="0.55000000000000004">
      <c r="A56" s="221"/>
      <c r="B56" s="221" t="s">
        <v>114</v>
      </c>
      <c r="C56" s="222">
        <f>SUM(พิเศษ!E285:E286)</f>
        <v>13.34</v>
      </c>
      <c r="D56" s="222">
        <f>SUM(พิเศษ!I285:I286)</f>
        <v>0</v>
      </c>
      <c r="E56" s="222">
        <f>SUM(พิเศษ!M285:M286)</f>
        <v>2.34</v>
      </c>
      <c r="F56" s="223">
        <f>SUM(พิเศษ!Q285:Q286)</f>
        <v>7.84</v>
      </c>
      <c r="G56" s="223"/>
    </row>
    <row r="57" spans="1:7" x14ac:dyDescent="0.55000000000000004">
      <c r="A57" s="218" t="s">
        <v>102</v>
      </c>
      <c r="B57" s="218" t="s">
        <v>16</v>
      </c>
      <c r="C57" s="219">
        <f>พิเศษ!D288</f>
        <v>0</v>
      </c>
      <c r="D57" s="219">
        <f>พิเศษ!H288</f>
        <v>0</v>
      </c>
      <c r="E57" s="219">
        <f>พิเศษ!L288</f>
        <v>0</v>
      </c>
      <c r="F57" s="220">
        <f>พิเศษ!P288</f>
        <v>0</v>
      </c>
      <c r="G57" s="220">
        <f>SUM(F57:F58)</f>
        <v>0</v>
      </c>
    </row>
    <row r="58" spans="1:7" x14ac:dyDescent="0.55000000000000004">
      <c r="A58" s="221"/>
      <c r="B58" s="221" t="s">
        <v>114</v>
      </c>
      <c r="C58" s="222">
        <f>SUM(พิเศษ!E289:E290)</f>
        <v>0</v>
      </c>
      <c r="D58" s="222">
        <f>SUM(พิเศษ!I289:I290)</f>
        <v>0</v>
      </c>
      <c r="E58" s="222">
        <f>SUM(พิเศษ!M289:M290)</f>
        <v>0</v>
      </c>
      <c r="F58" s="223">
        <f>SUM(พิเศษ!Q289:Q290)</f>
        <v>0</v>
      </c>
      <c r="G58" s="223"/>
    </row>
    <row r="59" spans="1:7" x14ac:dyDescent="0.55000000000000004">
      <c r="A59" s="225" t="s">
        <v>103</v>
      </c>
      <c r="B59" s="218" t="s">
        <v>16</v>
      </c>
      <c r="C59" s="219">
        <f>พิเศษ!D292</f>
        <v>0</v>
      </c>
      <c r="D59" s="219">
        <f>พิเศษ!H292</f>
        <v>0</v>
      </c>
      <c r="E59" s="219">
        <f>พิเศษ!L292</f>
        <v>0</v>
      </c>
      <c r="F59" s="220">
        <f>พิเศษ!P292</f>
        <v>0</v>
      </c>
      <c r="G59" s="220">
        <f>SUM(F59:F60)</f>
        <v>0</v>
      </c>
    </row>
    <row r="60" spans="1:7" x14ac:dyDescent="0.55000000000000004">
      <c r="A60" s="221"/>
      <c r="B60" s="221" t="s">
        <v>114</v>
      </c>
      <c r="C60" s="222">
        <f>SUM(พิเศษ!E293:E294)</f>
        <v>0</v>
      </c>
      <c r="D60" s="222">
        <f>SUM(พิเศษ!I293:I294)</f>
        <v>0</v>
      </c>
      <c r="E60" s="222">
        <f>SUM(พิเศษ!M293:M294)</f>
        <v>0</v>
      </c>
      <c r="F60" s="223">
        <f>SUM(พิเศษ!Q293:Q294)</f>
        <v>0</v>
      </c>
      <c r="G60" s="223"/>
    </row>
    <row r="61" spans="1:7" x14ac:dyDescent="0.55000000000000004">
      <c r="A61" s="226" t="s">
        <v>115</v>
      </c>
      <c r="B61" s="226"/>
      <c r="C61" s="227">
        <f>SUM(C3:C60)</f>
        <v>12707.586000000001</v>
      </c>
      <c r="D61" s="227">
        <f>SUM(D3:D60)</f>
        <v>10139.086999999998</v>
      </c>
      <c r="E61" s="227">
        <f>SUM(E3:E60)</f>
        <v>4093.3789999999999</v>
      </c>
      <c r="F61" s="228">
        <f>ROUND(SUM(C61:E61)/2,2)</f>
        <v>13470.03</v>
      </c>
      <c r="G61" s="228">
        <f>SUM(G3:G60)</f>
        <v>13470.074000000001</v>
      </c>
    </row>
  </sheetData>
  <pageMargins left="0.35433070866141736" right="0.23622047244094491" top="0.47" bottom="0.42" header="0.31496062992125984" footer="0.17"/>
  <pageSetup paperSize="9" orientation="portrait" r:id="rId1"/>
  <headerFooter>
    <oddFooter>&amp;Cหน้า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ปกติ</vt:lpstr>
      <vt:lpstr>พิเศษ</vt:lpstr>
      <vt:lpstr>รวมปกติ</vt:lpstr>
      <vt:lpstr>รวมพิเศษ</vt:lpstr>
      <vt:lpstr>ปกติ!Print_Titles</vt:lpstr>
      <vt:lpstr>พิเศษ!Print_Titles</vt:lpstr>
      <vt:lpstr>รวมปกติ!Print_Titles</vt:lpstr>
      <vt:lpstr>รวมพิเศษ!Print_Titles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Buu-Center</cp:lastModifiedBy>
  <cp:lastPrinted>2020-07-18T07:33:43Z</cp:lastPrinted>
  <dcterms:created xsi:type="dcterms:W3CDTF">2017-09-05T02:47:02Z</dcterms:created>
  <dcterms:modified xsi:type="dcterms:W3CDTF">2020-07-18T07:42:21Z</dcterms:modified>
</cp:coreProperties>
</file>