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planning\_ข้อมูล 5 ด้าน\FTES\2562\"/>
    </mc:Choice>
  </mc:AlternateContent>
  <xr:revisionPtr revIDLastSave="0" documentId="13_ncr:1_{9D538422-D977-433C-92F8-3EDE99E01580}" xr6:coauthVersionLast="45" xr6:coauthVersionMax="45" xr10:uidLastSave="{00000000-0000-0000-0000-000000000000}"/>
  <bookViews>
    <workbookView xWindow="-120" yWindow="-120" windowWidth="24240" windowHeight="13140" xr2:uid="{77B3C256-2EF5-4C89-8479-6DF764D11BB2}"/>
  </bookViews>
  <sheets>
    <sheet name="ปกติ" sheetId="1" r:id="rId1"/>
    <sheet name="พิเศษ" sheetId="2" r:id="rId2"/>
    <sheet name="รวมปกติ" sheetId="3" r:id="rId3"/>
    <sheet name="รวมพิเศษ" sheetId="4" r:id="rId4"/>
    <sheet name="รวมปกติ+พิเศษ" sheetId="5" r:id="rId5"/>
  </sheets>
  <definedNames>
    <definedName name="_xlnm.Print_Titles" localSheetId="0">ปกติ!$2:$3</definedName>
    <definedName name="_xlnm.Print_Titles" localSheetId="1">พิเศษ!$2:$3</definedName>
    <definedName name="_xlnm.Print_Titles" localSheetId="2">รวมปกติ!$2:$2</definedName>
    <definedName name="_xlnm.Print_Titles" localSheetId="4">'รวมปกติ+พิเศษ'!$2:$3</definedName>
    <definedName name="_xlnm.Print_Titles" localSheetId="3">รวมพิเศษ!$2:$2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1" l="1"/>
  <c r="Q15" i="2"/>
  <c r="Q14" i="2"/>
  <c r="Q14" i="1"/>
  <c r="G292" i="1" l="1"/>
  <c r="D292" i="1"/>
  <c r="C292" i="1"/>
  <c r="K292" i="1" l="1"/>
  <c r="K156" i="2" l="1"/>
  <c r="K267" i="1" l="1"/>
  <c r="K156" i="1" l="1"/>
  <c r="O5" i="2" l="1"/>
  <c r="G206" i="1" l="1"/>
  <c r="G198" i="1"/>
  <c r="G188" i="1"/>
  <c r="G186" i="1"/>
  <c r="G192" i="1"/>
  <c r="G190" i="1"/>
  <c r="G184" i="1"/>
  <c r="G182" i="1"/>
  <c r="G56" i="1" l="1"/>
  <c r="G294" i="2" l="1"/>
  <c r="G293" i="2"/>
  <c r="G292" i="2"/>
  <c r="G276" i="2"/>
  <c r="G275" i="2"/>
  <c r="G274" i="2"/>
  <c r="G247" i="2"/>
  <c r="G236" i="2"/>
  <c r="G235" i="2"/>
  <c r="G234" i="2"/>
  <c r="G213" i="2"/>
  <c r="G212" i="2"/>
  <c r="G211" i="2"/>
  <c r="G258" i="2" s="1"/>
  <c r="G296" i="2" s="1"/>
  <c r="G210" i="2"/>
  <c r="G178" i="2"/>
  <c r="G176" i="2"/>
  <c r="G175" i="2"/>
  <c r="G174" i="2"/>
  <c r="G150" i="2"/>
  <c r="G149" i="2"/>
  <c r="G148" i="2"/>
  <c r="G108" i="2"/>
  <c r="G107" i="2"/>
  <c r="G106" i="2"/>
  <c r="G95" i="2"/>
  <c r="G260" i="2" s="1"/>
  <c r="G298" i="2" s="1"/>
  <c r="G94" i="2"/>
  <c r="G93" i="2"/>
  <c r="G50" i="2"/>
  <c r="G49" i="2"/>
  <c r="G259" i="2" s="1"/>
  <c r="G297" i="2" s="1"/>
  <c r="G48" i="2"/>
  <c r="G257" i="2" l="1"/>
  <c r="G295" i="2" s="1"/>
  <c r="G281" i="1"/>
  <c r="G252" i="1" l="1"/>
  <c r="G267" i="1"/>
  <c r="C263" i="1"/>
  <c r="G264" i="1"/>
  <c r="G263" i="1"/>
  <c r="G115" i="1"/>
  <c r="G114" i="1"/>
  <c r="G53" i="1"/>
  <c r="G215" i="1"/>
  <c r="G152" i="1"/>
  <c r="G178" i="1"/>
  <c r="G157" i="1"/>
  <c r="G19" i="1"/>
  <c r="G18" i="1"/>
  <c r="G17" i="1"/>
  <c r="C294" i="2" l="1"/>
  <c r="K294" i="2"/>
  <c r="C293" i="2"/>
  <c r="K293" i="2"/>
  <c r="K292" i="2"/>
  <c r="D291" i="2"/>
  <c r="E291" i="2" s="1"/>
  <c r="L291" i="2"/>
  <c r="M291" i="2" s="1"/>
  <c r="D290" i="2"/>
  <c r="E290" i="2" s="1"/>
  <c r="L290" i="2"/>
  <c r="M290" i="2" s="1"/>
  <c r="D289" i="2"/>
  <c r="L289" i="2"/>
  <c r="D287" i="2"/>
  <c r="L287" i="2"/>
  <c r="M287" i="2" s="1"/>
  <c r="D286" i="2"/>
  <c r="E286" i="2" s="1"/>
  <c r="L286" i="2"/>
  <c r="M286" i="2" s="1"/>
  <c r="D285" i="2"/>
  <c r="L285" i="2"/>
  <c r="D283" i="2"/>
  <c r="E283" i="2" s="1"/>
  <c r="L283" i="2"/>
  <c r="D282" i="2"/>
  <c r="E282" i="2" s="1"/>
  <c r="L282" i="2"/>
  <c r="M282" i="2" s="1"/>
  <c r="C281" i="2"/>
  <c r="D281" i="2" s="1"/>
  <c r="L281" i="2"/>
  <c r="C276" i="2"/>
  <c r="K276" i="2"/>
  <c r="C275" i="2"/>
  <c r="K275" i="2"/>
  <c r="C274" i="2"/>
  <c r="K274" i="2"/>
  <c r="E273" i="2"/>
  <c r="D273" i="2"/>
  <c r="L273" i="2"/>
  <c r="M273" i="2" s="1"/>
  <c r="D272" i="2"/>
  <c r="E272" i="2" s="1"/>
  <c r="L272" i="2"/>
  <c r="M272" i="2" s="1"/>
  <c r="D271" i="2"/>
  <c r="L271" i="2"/>
  <c r="D269" i="2"/>
  <c r="E269" i="2" s="1"/>
  <c r="L269" i="2"/>
  <c r="M269" i="2" s="1"/>
  <c r="D268" i="2"/>
  <c r="E268" i="2" s="1"/>
  <c r="L268" i="2"/>
  <c r="M268" i="2" s="1"/>
  <c r="D267" i="2"/>
  <c r="L267" i="2"/>
  <c r="D265" i="2"/>
  <c r="L265" i="2"/>
  <c r="D264" i="2"/>
  <c r="D275" i="2" s="1"/>
  <c r="L264" i="2"/>
  <c r="M264" i="2" s="1"/>
  <c r="D263" i="2"/>
  <c r="L263" i="2"/>
  <c r="D256" i="2"/>
  <c r="E256" i="2" s="1"/>
  <c r="L256" i="2"/>
  <c r="M256" i="2" s="1"/>
  <c r="D255" i="2"/>
  <c r="E255" i="2" s="1"/>
  <c r="L255" i="2"/>
  <c r="M255" i="2" s="1"/>
  <c r="D254" i="2"/>
  <c r="L254" i="2"/>
  <c r="D252" i="2"/>
  <c r="E252" i="2" s="1"/>
  <c r="L252" i="2"/>
  <c r="M252" i="2" s="1"/>
  <c r="D251" i="2"/>
  <c r="E251" i="2" s="1"/>
  <c r="M251" i="2"/>
  <c r="L251" i="2"/>
  <c r="D250" i="2"/>
  <c r="L250" i="2"/>
  <c r="D248" i="2"/>
  <c r="E248" i="2" s="1"/>
  <c r="L248" i="2"/>
  <c r="M248" i="2" s="1"/>
  <c r="C247" i="2"/>
  <c r="D247" i="2" s="1"/>
  <c r="E247" i="2" s="1"/>
  <c r="L247" i="2"/>
  <c r="M247" i="2" s="1"/>
  <c r="D246" i="2"/>
  <c r="L246" i="2"/>
  <c r="D244" i="2"/>
  <c r="E244" i="2" s="1"/>
  <c r="L244" i="2"/>
  <c r="M244" i="2" s="1"/>
  <c r="D243" i="2"/>
  <c r="E243" i="2" s="1"/>
  <c r="L243" i="2"/>
  <c r="M243" i="2" s="1"/>
  <c r="D242" i="2"/>
  <c r="L242" i="2"/>
  <c r="D240" i="2"/>
  <c r="E240" i="2" s="1"/>
  <c r="L240" i="2"/>
  <c r="M240" i="2" s="1"/>
  <c r="D239" i="2"/>
  <c r="E239" i="2" s="1"/>
  <c r="L239" i="2"/>
  <c r="M239" i="2" s="1"/>
  <c r="D238" i="2"/>
  <c r="L238" i="2"/>
  <c r="C236" i="2"/>
  <c r="D236" i="2" s="1"/>
  <c r="E236" i="2" s="1"/>
  <c r="K236" i="2"/>
  <c r="L236" i="2" s="1"/>
  <c r="M236" i="2" s="1"/>
  <c r="C235" i="2"/>
  <c r="D235" i="2" s="1"/>
  <c r="E235" i="2" s="1"/>
  <c r="K235" i="2"/>
  <c r="L235" i="2" s="1"/>
  <c r="M235" i="2" s="1"/>
  <c r="K234" i="2"/>
  <c r="L234" i="2" s="1"/>
  <c r="D233" i="2"/>
  <c r="E233" i="2" s="1"/>
  <c r="L233" i="2"/>
  <c r="M233" i="2" s="1"/>
  <c r="D232" i="2"/>
  <c r="E232" i="2" s="1"/>
  <c r="L232" i="2"/>
  <c r="M232" i="2" s="1"/>
  <c r="D231" i="2"/>
  <c r="L231" i="2"/>
  <c r="D230" i="2"/>
  <c r="E230" i="2" s="1"/>
  <c r="L230" i="2"/>
  <c r="M230" i="2" s="1"/>
  <c r="D229" i="2"/>
  <c r="E229" i="2" s="1"/>
  <c r="L229" i="2"/>
  <c r="M229" i="2" s="1"/>
  <c r="D228" i="2"/>
  <c r="L228" i="2"/>
  <c r="D227" i="2"/>
  <c r="E227" i="2" s="1"/>
  <c r="L227" i="2"/>
  <c r="M227" i="2" s="1"/>
  <c r="D226" i="2"/>
  <c r="E226" i="2" s="1"/>
  <c r="L226" i="2"/>
  <c r="M226" i="2" s="1"/>
  <c r="D225" i="2"/>
  <c r="L225" i="2"/>
  <c r="D224" i="2"/>
  <c r="E224" i="2" s="1"/>
  <c r="M224" i="2"/>
  <c r="L224" i="2"/>
  <c r="D223" i="2"/>
  <c r="E223" i="2" s="1"/>
  <c r="L223" i="2"/>
  <c r="M223" i="2" s="1"/>
  <c r="C222" i="2"/>
  <c r="C234" i="2" s="1"/>
  <c r="D234" i="2" s="1"/>
  <c r="L222" i="2"/>
  <c r="D221" i="2"/>
  <c r="E221" i="2" s="1"/>
  <c r="L221" i="2"/>
  <c r="M221" i="2" s="1"/>
  <c r="D220" i="2"/>
  <c r="E220" i="2" s="1"/>
  <c r="L220" i="2"/>
  <c r="M220" i="2" s="1"/>
  <c r="D219" i="2"/>
  <c r="L219" i="2"/>
  <c r="E217" i="2"/>
  <c r="D217" i="2"/>
  <c r="L217" i="2"/>
  <c r="M217" i="2" s="1"/>
  <c r="D216" i="2"/>
  <c r="E216" i="2" s="1"/>
  <c r="L216" i="2"/>
  <c r="M216" i="2" s="1"/>
  <c r="D215" i="2"/>
  <c r="L215" i="2"/>
  <c r="C213" i="2"/>
  <c r="D213" i="2" s="1"/>
  <c r="E213" i="2" s="1"/>
  <c r="K213" i="2"/>
  <c r="L213" i="2" s="1"/>
  <c r="M213" i="2" s="1"/>
  <c r="K212" i="2"/>
  <c r="L212" i="2" s="1"/>
  <c r="M212" i="2" s="1"/>
  <c r="C211" i="2"/>
  <c r="C258" i="2" s="1"/>
  <c r="C296" i="2" s="1"/>
  <c r="K211" i="2"/>
  <c r="K258" i="2" s="1"/>
  <c r="K296" i="2" s="1"/>
  <c r="K210" i="2"/>
  <c r="L210" i="2" s="1"/>
  <c r="D209" i="2"/>
  <c r="E209" i="2" s="1"/>
  <c r="L209" i="2"/>
  <c r="M209" i="2" s="1"/>
  <c r="D208" i="2"/>
  <c r="E208" i="2" s="1"/>
  <c r="L208" i="2"/>
  <c r="M208" i="2" s="1"/>
  <c r="D207" i="2"/>
  <c r="E207" i="2" s="1"/>
  <c r="L207" i="2"/>
  <c r="M207" i="2" s="1"/>
  <c r="D206" i="2"/>
  <c r="L206" i="2"/>
  <c r="D205" i="2"/>
  <c r="E205" i="2" s="1"/>
  <c r="L205" i="2"/>
  <c r="M205" i="2" s="1"/>
  <c r="C204" i="2"/>
  <c r="D204" i="2" s="1"/>
  <c r="E204" i="2" s="1"/>
  <c r="L204" i="2"/>
  <c r="M204" i="2" s="1"/>
  <c r="D203" i="2"/>
  <c r="E203" i="2" s="1"/>
  <c r="L203" i="2"/>
  <c r="M203" i="2" s="1"/>
  <c r="D202" i="2"/>
  <c r="L202" i="2"/>
  <c r="D201" i="2"/>
  <c r="E201" i="2" s="1"/>
  <c r="L201" i="2"/>
  <c r="M201" i="2" s="1"/>
  <c r="D200" i="2"/>
  <c r="E200" i="2" s="1"/>
  <c r="L200" i="2"/>
  <c r="M200" i="2" s="1"/>
  <c r="D199" i="2"/>
  <c r="E199" i="2" s="1"/>
  <c r="L199" i="2"/>
  <c r="M199" i="2" s="1"/>
  <c r="D198" i="2"/>
  <c r="L198" i="2"/>
  <c r="D197" i="2"/>
  <c r="E197" i="2" s="1"/>
  <c r="L197" i="2"/>
  <c r="M197" i="2" s="1"/>
  <c r="D196" i="2"/>
  <c r="E196" i="2" s="1"/>
  <c r="L196" i="2"/>
  <c r="M196" i="2" s="1"/>
  <c r="D195" i="2"/>
  <c r="E195" i="2" s="1"/>
  <c r="L195" i="2"/>
  <c r="M195" i="2" s="1"/>
  <c r="D194" i="2"/>
  <c r="L194" i="2"/>
  <c r="D193" i="2"/>
  <c r="E193" i="2" s="1"/>
  <c r="L193" i="2"/>
  <c r="M193" i="2" s="1"/>
  <c r="D192" i="2"/>
  <c r="E192" i="2" s="1"/>
  <c r="L192" i="2"/>
  <c r="M192" i="2" s="1"/>
  <c r="D191" i="2"/>
  <c r="E191" i="2" s="1"/>
  <c r="L191" i="2"/>
  <c r="M191" i="2" s="1"/>
  <c r="D190" i="2"/>
  <c r="L190" i="2"/>
  <c r="D189" i="2"/>
  <c r="E189" i="2" s="1"/>
  <c r="L189" i="2"/>
  <c r="M189" i="2" s="1"/>
  <c r="D188" i="2"/>
  <c r="E188" i="2" s="1"/>
  <c r="L188" i="2"/>
  <c r="M188" i="2" s="1"/>
  <c r="D187" i="2"/>
  <c r="E187" i="2" s="1"/>
  <c r="L187" i="2"/>
  <c r="M187" i="2" s="1"/>
  <c r="C186" i="2"/>
  <c r="D186" i="2" s="1"/>
  <c r="L186" i="2"/>
  <c r="D185" i="2"/>
  <c r="E185" i="2" s="1"/>
  <c r="L185" i="2"/>
  <c r="M185" i="2" s="1"/>
  <c r="D184" i="2"/>
  <c r="E184" i="2" s="1"/>
  <c r="L184" i="2"/>
  <c r="M184" i="2" s="1"/>
  <c r="D183" i="2"/>
  <c r="E183" i="2" s="1"/>
  <c r="L183" i="2"/>
  <c r="M183" i="2" s="1"/>
  <c r="D182" i="2"/>
  <c r="L182" i="2"/>
  <c r="D180" i="2"/>
  <c r="E180" i="2" s="1"/>
  <c r="L180" i="2"/>
  <c r="M180" i="2" s="1"/>
  <c r="D179" i="2"/>
  <c r="E179" i="2" s="1"/>
  <c r="L179" i="2"/>
  <c r="M179" i="2" s="1"/>
  <c r="C178" i="2"/>
  <c r="D178" i="2" s="1"/>
  <c r="L178" i="2"/>
  <c r="C176" i="2"/>
  <c r="D176" i="2" s="1"/>
  <c r="E176" i="2" s="1"/>
  <c r="K176" i="2"/>
  <c r="L176" i="2" s="1"/>
  <c r="M176" i="2" s="1"/>
  <c r="C175" i="2"/>
  <c r="D175" i="2" s="1"/>
  <c r="E175" i="2" s="1"/>
  <c r="K175" i="2"/>
  <c r="L175" i="2" s="1"/>
  <c r="M175" i="2" s="1"/>
  <c r="K174" i="2"/>
  <c r="L174" i="2" s="1"/>
  <c r="D173" i="2"/>
  <c r="E173" i="2" s="1"/>
  <c r="L173" i="2"/>
  <c r="M173" i="2" s="1"/>
  <c r="D172" i="2"/>
  <c r="E172" i="2" s="1"/>
  <c r="L172" i="2"/>
  <c r="M172" i="2" s="1"/>
  <c r="D171" i="2"/>
  <c r="L171" i="2"/>
  <c r="D170" i="2"/>
  <c r="E170" i="2" s="1"/>
  <c r="L170" i="2"/>
  <c r="M170" i="2" s="1"/>
  <c r="D169" i="2"/>
  <c r="E169" i="2" s="1"/>
  <c r="L169" i="2"/>
  <c r="M169" i="2" s="1"/>
  <c r="D168" i="2"/>
  <c r="L168" i="2"/>
  <c r="D167" i="2"/>
  <c r="E167" i="2" s="1"/>
  <c r="L167" i="2"/>
  <c r="M167" i="2" s="1"/>
  <c r="D166" i="2"/>
  <c r="E166" i="2" s="1"/>
  <c r="L166" i="2"/>
  <c r="M166" i="2" s="1"/>
  <c r="D165" i="2"/>
  <c r="L165" i="2"/>
  <c r="D164" i="2"/>
  <c r="E164" i="2" s="1"/>
  <c r="L164" i="2"/>
  <c r="M164" i="2" s="1"/>
  <c r="D163" i="2"/>
  <c r="E163" i="2" s="1"/>
  <c r="L163" i="2"/>
  <c r="M163" i="2" s="1"/>
  <c r="D162" i="2"/>
  <c r="L162" i="2"/>
  <c r="D161" i="2"/>
  <c r="E161" i="2" s="1"/>
  <c r="L161" i="2"/>
  <c r="M161" i="2" s="1"/>
  <c r="D160" i="2"/>
  <c r="E160" i="2" s="1"/>
  <c r="L160" i="2"/>
  <c r="M160" i="2" s="1"/>
  <c r="D159" i="2"/>
  <c r="L159" i="2"/>
  <c r="D158" i="2"/>
  <c r="E158" i="2" s="1"/>
  <c r="L158" i="2"/>
  <c r="M158" i="2" s="1"/>
  <c r="D157" i="2"/>
  <c r="E157" i="2" s="1"/>
  <c r="L157" i="2"/>
  <c r="M157" i="2" s="1"/>
  <c r="C156" i="2"/>
  <c r="C174" i="2" s="1"/>
  <c r="D174" i="2" s="1"/>
  <c r="L156" i="2"/>
  <c r="D154" i="2"/>
  <c r="E154" i="2" s="1"/>
  <c r="L154" i="2"/>
  <c r="M154" i="2" s="1"/>
  <c r="D153" i="2"/>
  <c r="E153" i="2" s="1"/>
  <c r="L153" i="2"/>
  <c r="M153" i="2" s="1"/>
  <c r="D152" i="2"/>
  <c r="L152" i="2"/>
  <c r="C150" i="2"/>
  <c r="D150" i="2" s="1"/>
  <c r="E150" i="2" s="1"/>
  <c r="K150" i="2"/>
  <c r="L150" i="2" s="1"/>
  <c r="M150" i="2" s="1"/>
  <c r="C149" i="2"/>
  <c r="D149" i="2" s="1"/>
  <c r="E149" i="2" s="1"/>
  <c r="K149" i="2"/>
  <c r="L149" i="2" s="1"/>
  <c r="M149" i="2" s="1"/>
  <c r="C148" i="2"/>
  <c r="D148" i="2" s="1"/>
  <c r="K148" i="2"/>
  <c r="L148" i="2" s="1"/>
  <c r="E147" i="2"/>
  <c r="D147" i="2"/>
  <c r="L147" i="2"/>
  <c r="M147" i="2" s="1"/>
  <c r="D146" i="2"/>
  <c r="E146" i="2" s="1"/>
  <c r="L146" i="2"/>
  <c r="M146" i="2" s="1"/>
  <c r="D145" i="2"/>
  <c r="L145" i="2"/>
  <c r="D144" i="2"/>
  <c r="E144" i="2" s="1"/>
  <c r="L144" i="2"/>
  <c r="M144" i="2" s="1"/>
  <c r="D143" i="2"/>
  <c r="E143" i="2" s="1"/>
  <c r="L143" i="2"/>
  <c r="M143" i="2" s="1"/>
  <c r="D142" i="2"/>
  <c r="L142" i="2"/>
  <c r="D141" i="2"/>
  <c r="E141" i="2" s="1"/>
  <c r="L141" i="2"/>
  <c r="M141" i="2" s="1"/>
  <c r="D140" i="2"/>
  <c r="E140" i="2" s="1"/>
  <c r="L140" i="2"/>
  <c r="M140" i="2" s="1"/>
  <c r="D139" i="2"/>
  <c r="L139" i="2"/>
  <c r="D138" i="2"/>
  <c r="E138" i="2" s="1"/>
  <c r="L138" i="2"/>
  <c r="M138" i="2" s="1"/>
  <c r="D137" i="2"/>
  <c r="E137" i="2" s="1"/>
  <c r="L137" i="2"/>
  <c r="M137" i="2" s="1"/>
  <c r="D136" i="2"/>
  <c r="L136" i="2"/>
  <c r="D135" i="2"/>
  <c r="E135" i="2" s="1"/>
  <c r="L135" i="2"/>
  <c r="M135" i="2" s="1"/>
  <c r="D134" i="2"/>
  <c r="E134" i="2" s="1"/>
  <c r="L134" i="2"/>
  <c r="M134" i="2" s="1"/>
  <c r="D133" i="2"/>
  <c r="L133" i="2"/>
  <c r="D132" i="2"/>
  <c r="E132" i="2" s="1"/>
  <c r="L132" i="2"/>
  <c r="M132" i="2" s="1"/>
  <c r="D131" i="2"/>
  <c r="E131" i="2" s="1"/>
  <c r="L131" i="2"/>
  <c r="M131" i="2" s="1"/>
  <c r="D130" i="2"/>
  <c r="L130" i="2"/>
  <c r="D129" i="2"/>
  <c r="E129" i="2" s="1"/>
  <c r="L129" i="2"/>
  <c r="M129" i="2" s="1"/>
  <c r="D128" i="2"/>
  <c r="E128" i="2" s="1"/>
  <c r="L128" i="2"/>
  <c r="M128" i="2" s="1"/>
  <c r="D127" i="2"/>
  <c r="L127" i="2"/>
  <c r="D126" i="2"/>
  <c r="E126" i="2" s="1"/>
  <c r="L126" i="2"/>
  <c r="M126" i="2" s="1"/>
  <c r="D125" i="2"/>
  <c r="E125" i="2" s="1"/>
  <c r="L125" i="2"/>
  <c r="M125" i="2" s="1"/>
  <c r="D124" i="2"/>
  <c r="L124" i="2"/>
  <c r="D123" i="2"/>
  <c r="E123" i="2" s="1"/>
  <c r="L123" i="2"/>
  <c r="M123" i="2" s="1"/>
  <c r="D122" i="2"/>
  <c r="E122" i="2" s="1"/>
  <c r="L122" i="2"/>
  <c r="M122" i="2" s="1"/>
  <c r="D121" i="2"/>
  <c r="L121" i="2"/>
  <c r="D120" i="2"/>
  <c r="E120" i="2" s="1"/>
  <c r="L120" i="2"/>
  <c r="M120" i="2" s="1"/>
  <c r="D119" i="2"/>
  <c r="E119" i="2" s="1"/>
  <c r="L119" i="2"/>
  <c r="M119" i="2" s="1"/>
  <c r="D118" i="2"/>
  <c r="L118" i="2"/>
  <c r="D116" i="2"/>
  <c r="E116" i="2" s="1"/>
  <c r="L116" i="2"/>
  <c r="M116" i="2" s="1"/>
  <c r="D115" i="2"/>
  <c r="E115" i="2" s="1"/>
  <c r="L115" i="2"/>
  <c r="M115" i="2" s="1"/>
  <c r="D114" i="2"/>
  <c r="L114" i="2"/>
  <c r="D112" i="2"/>
  <c r="E112" i="2" s="1"/>
  <c r="L112" i="2"/>
  <c r="M112" i="2" s="1"/>
  <c r="D111" i="2"/>
  <c r="E111" i="2" s="1"/>
  <c r="L111" i="2"/>
  <c r="M111" i="2" s="1"/>
  <c r="D110" i="2"/>
  <c r="L110" i="2"/>
  <c r="C108" i="2"/>
  <c r="D108" i="2" s="1"/>
  <c r="E108" i="2" s="1"/>
  <c r="K108" i="2"/>
  <c r="L108" i="2" s="1"/>
  <c r="M108" i="2" s="1"/>
  <c r="C107" i="2"/>
  <c r="D107" i="2" s="1"/>
  <c r="E107" i="2" s="1"/>
  <c r="K107" i="2"/>
  <c r="L107" i="2" s="1"/>
  <c r="M107" i="2" s="1"/>
  <c r="C106" i="2"/>
  <c r="D106" i="2" s="1"/>
  <c r="K106" i="2"/>
  <c r="L106" i="2" s="1"/>
  <c r="E105" i="2"/>
  <c r="D105" i="2"/>
  <c r="L105" i="2"/>
  <c r="M105" i="2" s="1"/>
  <c r="D104" i="2"/>
  <c r="E104" i="2" s="1"/>
  <c r="L104" i="2"/>
  <c r="M104" i="2" s="1"/>
  <c r="D103" i="2"/>
  <c r="L103" i="2"/>
  <c r="D102" i="2"/>
  <c r="E102" i="2" s="1"/>
  <c r="L102" i="2"/>
  <c r="M102" i="2" s="1"/>
  <c r="D101" i="2"/>
  <c r="E101" i="2" s="1"/>
  <c r="L101" i="2"/>
  <c r="M101" i="2" s="1"/>
  <c r="D100" i="2"/>
  <c r="L100" i="2"/>
  <c r="D99" i="2"/>
  <c r="E99" i="2" s="1"/>
  <c r="L99" i="2"/>
  <c r="M99" i="2" s="1"/>
  <c r="D98" i="2"/>
  <c r="E98" i="2" s="1"/>
  <c r="M98" i="2"/>
  <c r="L98" i="2"/>
  <c r="D97" i="2"/>
  <c r="L97" i="2"/>
  <c r="C95" i="2"/>
  <c r="K95" i="2"/>
  <c r="L95" i="2" s="1"/>
  <c r="M95" i="2" s="1"/>
  <c r="C94" i="2"/>
  <c r="D94" i="2" s="1"/>
  <c r="E94" i="2" s="1"/>
  <c r="K94" i="2"/>
  <c r="L94" i="2" s="1"/>
  <c r="M94" i="2" s="1"/>
  <c r="C93" i="2"/>
  <c r="D93" i="2" s="1"/>
  <c r="K93" i="2"/>
  <c r="L93" i="2" s="1"/>
  <c r="D92" i="2"/>
  <c r="E92" i="2" s="1"/>
  <c r="L92" i="2"/>
  <c r="M92" i="2" s="1"/>
  <c r="D91" i="2"/>
  <c r="E91" i="2" s="1"/>
  <c r="L91" i="2"/>
  <c r="M91" i="2" s="1"/>
  <c r="D90" i="2"/>
  <c r="L90" i="2"/>
  <c r="D89" i="2"/>
  <c r="E89" i="2" s="1"/>
  <c r="L89" i="2"/>
  <c r="M89" i="2" s="1"/>
  <c r="D88" i="2"/>
  <c r="E88" i="2" s="1"/>
  <c r="M88" i="2"/>
  <c r="L88" i="2"/>
  <c r="D87" i="2"/>
  <c r="L87" i="2"/>
  <c r="D86" i="2"/>
  <c r="E86" i="2" s="1"/>
  <c r="L86" i="2"/>
  <c r="M86" i="2" s="1"/>
  <c r="D85" i="2"/>
  <c r="E85" i="2" s="1"/>
  <c r="L85" i="2"/>
  <c r="M85" i="2" s="1"/>
  <c r="D84" i="2"/>
  <c r="L84" i="2"/>
  <c r="D83" i="2"/>
  <c r="E83" i="2" s="1"/>
  <c r="L83" i="2"/>
  <c r="M83" i="2" s="1"/>
  <c r="D82" i="2"/>
  <c r="E82" i="2" s="1"/>
  <c r="L82" i="2"/>
  <c r="M82" i="2" s="1"/>
  <c r="D81" i="2"/>
  <c r="L81" i="2"/>
  <c r="E80" i="2"/>
  <c r="D80" i="2"/>
  <c r="L80" i="2"/>
  <c r="M80" i="2" s="1"/>
  <c r="D79" i="2"/>
  <c r="E79" i="2" s="1"/>
  <c r="L79" i="2"/>
  <c r="M79" i="2" s="1"/>
  <c r="D78" i="2"/>
  <c r="L78" i="2"/>
  <c r="D77" i="2"/>
  <c r="E77" i="2" s="1"/>
  <c r="L77" i="2"/>
  <c r="M77" i="2" s="1"/>
  <c r="D76" i="2"/>
  <c r="E76" i="2" s="1"/>
  <c r="L76" i="2"/>
  <c r="M76" i="2" s="1"/>
  <c r="D75" i="2"/>
  <c r="L75" i="2"/>
  <c r="D74" i="2"/>
  <c r="E74" i="2" s="1"/>
  <c r="L74" i="2"/>
  <c r="M74" i="2" s="1"/>
  <c r="D73" i="2"/>
  <c r="E73" i="2" s="1"/>
  <c r="L73" i="2"/>
  <c r="M73" i="2" s="1"/>
  <c r="D72" i="2"/>
  <c r="L72" i="2"/>
  <c r="D71" i="2"/>
  <c r="E71" i="2" s="1"/>
  <c r="L71" i="2"/>
  <c r="M71" i="2" s="1"/>
  <c r="D70" i="2"/>
  <c r="E70" i="2" s="1"/>
  <c r="L70" i="2"/>
  <c r="M70" i="2" s="1"/>
  <c r="D69" i="2"/>
  <c r="L69" i="2"/>
  <c r="D68" i="2"/>
  <c r="E68" i="2" s="1"/>
  <c r="L68" i="2"/>
  <c r="M68" i="2" s="1"/>
  <c r="D67" i="2"/>
  <c r="E67" i="2" s="1"/>
  <c r="L67" i="2"/>
  <c r="M67" i="2" s="1"/>
  <c r="D66" i="2"/>
  <c r="L66" i="2"/>
  <c r="D65" i="2"/>
  <c r="E65" i="2" s="1"/>
  <c r="L65" i="2"/>
  <c r="M65" i="2" s="1"/>
  <c r="D64" i="2"/>
  <c r="E64" i="2" s="1"/>
  <c r="L64" i="2"/>
  <c r="M64" i="2" s="1"/>
  <c r="D63" i="2"/>
  <c r="L63" i="2"/>
  <c r="D62" i="2"/>
  <c r="E62" i="2" s="1"/>
  <c r="L62" i="2"/>
  <c r="M62" i="2" s="1"/>
  <c r="D61" i="2"/>
  <c r="E61" i="2" s="1"/>
  <c r="L61" i="2"/>
  <c r="M61" i="2" s="1"/>
  <c r="D60" i="2"/>
  <c r="L60" i="2"/>
  <c r="D58" i="2"/>
  <c r="E58" i="2" s="1"/>
  <c r="L58" i="2"/>
  <c r="M58" i="2" s="1"/>
  <c r="D57" i="2"/>
  <c r="E57" i="2" s="1"/>
  <c r="L57" i="2"/>
  <c r="M57" i="2" s="1"/>
  <c r="D56" i="2"/>
  <c r="L56" i="2"/>
  <c r="D54" i="2"/>
  <c r="E54" i="2" s="1"/>
  <c r="L54" i="2"/>
  <c r="M54" i="2" s="1"/>
  <c r="D53" i="2"/>
  <c r="E53" i="2" s="1"/>
  <c r="L53" i="2"/>
  <c r="M53" i="2" s="1"/>
  <c r="C52" i="2"/>
  <c r="D52" i="2" s="1"/>
  <c r="L52" i="2"/>
  <c r="C50" i="2"/>
  <c r="D50" i="2" s="1"/>
  <c r="E50" i="2" s="1"/>
  <c r="K50" i="2"/>
  <c r="L50" i="2" s="1"/>
  <c r="M50" i="2" s="1"/>
  <c r="C49" i="2"/>
  <c r="D49" i="2" s="1"/>
  <c r="E49" i="2" s="1"/>
  <c r="K49" i="2"/>
  <c r="D48" i="2"/>
  <c r="C48" i="2"/>
  <c r="K48" i="2"/>
  <c r="D47" i="2"/>
  <c r="E47" i="2" s="1"/>
  <c r="L47" i="2"/>
  <c r="M47" i="2" s="1"/>
  <c r="D46" i="2"/>
  <c r="E46" i="2" s="1"/>
  <c r="L46" i="2"/>
  <c r="M46" i="2" s="1"/>
  <c r="D45" i="2"/>
  <c r="L45" i="2"/>
  <c r="D44" i="2"/>
  <c r="E44" i="2" s="1"/>
  <c r="L44" i="2"/>
  <c r="M44" i="2" s="1"/>
  <c r="D43" i="2"/>
  <c r="E43" i="2" s="1"/>
  <c r="L43" i="2"/>
  <c r="M43" i="2" s="1"/>
  <c r="D42" i="2"/>
  <c r="L42" i="2"/>
  <c r="D41" i="2"/>
  <c r="E41" i="2" s="1"/>
  <c r="L41" i="2"/>
  <c r="M41" i="2" s="1"/>
  <c r="D40" i="2"/>
  <c r="E40" i="2" s="1"/>
  <c r="L40" i="2"/>
  <c r="M40" i="2" s="1"/>
  <c r="D39" i="2"/>
  <c r="L39" i="2"/>
  <c r="D38" i="2"/>
  <c r="E38" i="2" s="1"/>
  <c r="L38" i="2"/>
  <c r="M38" i="2" s="1"/>
  <c r="D37" i="2"/>
  <c r="E37" i="2" s="1"/>
  <c r="L37" i="2"/>
  <c r="M37" i="2" s="1"/>
  <c r="D36" i="2"/>
  <c r="L36" i="2"/>
  <c r="D35" i="2"/>
  <c r="E35" i="2" s="1"/>
  <c r="L35" i="2"/>
  <c r="M35" i="2" s="1"/>
  <c r="D34" i="2"/>
  <c r="E34" i="2" s="1"/>
  <c r="L34" i="2"/>
  <c r="M34" i="2" s="1"/>
  <c r="D33" i="2"/>
  <c r="L33" i="2"/>
  <c r="D32" i="2"/>
  <c r="E32" i="2" s="1"/>
  <c r="L32" i="2"/>
  <c r="M32" i="2" s="1"/>
  <c r="D31" i="2"/>
  <c r="E31" i="2" s="1"/>
  <c r="L31" i="2"/>
  <c r="M31" i="2" s="1"/>
  <c r="D30" i="2"/>
  <c r="L30" i="2"/>
  <c r="D29" i="2"/>
  <c r="E29" i="2" s="1"/>
  <c r="L29" i="2"/>
  <c r="M29" i="2" s="1"/>
  <c r="D28" i="2"/>
  <c r="E28" i="2" s="1"/>
  <c r="L28" i="2"/>
  <c r="M28" i="2" s="1"/>
  <c r="D27" i="2"/>
  <c r="L27" i="2"/>
  <c r="D26" i="2"/>
  <c r="E26" i="2" s="1"/>
  <c r="L26" i="2"/>
  <c r="M26" i="2" s="1"/>
  <c r="D25" i="2"/>
  <c r="E25" i="2" s="1"/>
  <c r="L25" i="2"/>
  <c r="M25" i="2" s="1"/>
  <c r="D24" i="2"/>
  <c r="L24" i="2"/>
  <c r="D23" i="2"/>
  <c r="E23" i="2" s="1"/>
  <c r="L23" i="2"/>
  <c r="M23" i="2" s="1"/>
  <c r="E22" i="2"/>
  <c r="D22" i="2"/>
  <c r="L22" i="2"/>
  <c r="M22" i="2" s="1"/>
  <c r="D21" i="2"/>
  <c r="L21" i="2"/>
  <c r="D19" i="2"/>
  <c r="E19" i="2" s="1"/>
  <c r="L19" i="2"/>
  <c r="M19" i="2" s="1"/>
  <c r="D18" i="2"/>
  <c r="E18" i="2" s="1"/>
  <c r="L18" i="2"/>
  <c r="M18" i="2" s="1"/>
  <c r="D17" i="2"/>
  <c r="L17" i="2"/>
  <c r="D15" i="2"/>
  <c r="E15" i="2" s="1"/>
  <c r="L15" i="2"/>
  <c r="M15" i="2" s="1"/>
  <c r="D14" i="2"/>
  <c r="E14" i="2" s="1"/>
  <c r="L14" i="2"/>
  <c r="M14" i="2" s="1"/>
  <c r="D13" i="2"/>
  <c r="L13" i="2"/>
  <c r="D11" i="2"/>
  <c r="E11" i="2" s="1"/>
  <c r="L11" i="2"/>
  <c r="M11" i="2" s="1"/>
  <c r="D10" i="2"/>
  <c r="E10" i="2" s="1"/>
  <c r="L10" i="2"/>
  <c r="M10" i="2" s="1"/>
  <c r="D9" i="2"/>
  <c r="L9" i="2"/>
  <c r="D7" i="2"/>
  <c r="L7" i="2"/>
  <c r="M7" i="2" s="1"/>
  <c r="D6" i="2"/>
  <c r="E6" i="2" s="1"/>
  <c r="L6" i="2"/>
  <c r="M6" i="2" s="1"/>
  <c r="D5" i="2"/>
  <c r="L5" i="2"/>
  <c r="C294" i="1"/>
  <c r="K294" i="1"/>
  <c r="C293" i="1"/>
  <c r="K293" i="1"/>
  <c r="D291" i="1"/>
  <c r="E291" i="1" s="1"/>
  <c r="L291" i="1"/>
  <c r="M291" i="1" s="1"/>
  <c r="D290" i="1"/>
  <c r="E290" i="1" s="1"/>
  <c r="L290" i="1"/>
  <c r="M290" i="1" s="1"/>
  <c r="D289" i="1"/>
  <c r="L289" i="1"/>
  <c r="D287" i="1"/>
  <c r="E287" i="1" s="1"/>
  <c r="L287" i="1"/>
  <c r="M287" i="1" s="1"/>
  <c r="D286" i="1"/>
  <c r="E286" i="1" s="1"/>
  <c r="L286" i="1"/>
  <c r="M286" i="1" s="1"/>
  <c r="D285" i="1"/>
  <c r="F285" i="1" s="1"/>
  <c r="L285" i="1"/>
  <c r="N285" i="1" s="1"/>
  <c r="D283" i="1"/>
  <c r="L283" i="1"/>
  <c r="D282" i="1"/>
  <c r="E282" i="1" s="1"/>
  <c r="L282" i="1"/>
  <c r="C281" i="1"/>
  <c r="D281" i="1" s="1"/>
  <c r="L281" i="1"/>
  <c r="C276" i="1"/>
  <c r="K276" i="1"/>
  <c r="K275" i="1"/>
  <c r="D273" i="1"/>
  <c r="E273" i="1" s="1"/>
  <c r="L273" i="1"/>
  <c r="M273" i="1" s="1"/>
  <c r="D272" i="1"/>
  <c r="E272" i="1" s="1"/>
  <c r="L272" i="1"/>
  <c r="M272" i="1" s="1"/>
  <c r="D271" i="1"/>
  <c r="L271" i="1"/>
  <c r="D269" i="1"/>
  <c r="E269" i="1" s="1"/>
  <c r="L269" i="1"/>
  <c r="M269" i="1" s="1"/>
  <c r="D268" i="1"/>
  <c r="E268" i="1" s="1"/>
  <c r="L268" i="1"/>
  <c r="M268" i="1" s="1"/>
  <c r="C267" i="1"/>
  <c r="D267" i="1" s="1"/>
  <c r="K274" i="1"/>
  <c r="D265" i="1"/>
  <c r="L265" i="1"/>
  <c r="L276" i="1" s="1"/>
  <c r="C264" i="1"/>
  <c r="C275" i="1" s="1"/>
  <c r="L264" i="1"/>
  <c r="D263" i="1"/>
  <c r="L263" i="1"/>
  <c r="D256" i="1"/>
  <c r="E256" i="1" s="1"/>
  <c r="L256" i="1"/>
  <c r="M256" i="1" s="1"/>
  <c r="D255" i="1"/>
  <c r="E255" i="1" s="1"/>
  <c r="L255" i="1"/>
  <c r="M255" i="1" s="1"/>
  <c r="D254" i="1"/>
  <c r="L254" i="1"/>
  <c r="C252" i="1"/>
  <c r="D252" i="1" s="1"/>
  <c r="E252" i="1" s="1"/>
  <c r="L252" i="1"/>
  <c r="M252" i="1" s="1"/>
  <c r="D251" i="1"/>
  <c r="E251" i="1" s="1"/>
  <c r="L251" i="1"/>
  <c r="M251" i="1" s="1"/>
  <c r="D250" i="1"/>
  <c r="L250" i="1"/>
  <c r="D248" i="1"/>
  <c r="E248" i="1" s="1"/>
  <c r="L248" i="1"/>
  <c r="M248" i="1" s="1"/>
  <c r="D247" i="1"/>
  <c r="E247" i="1" s="1"/>
  <c r="L247" i="1"/>
  <c r="M247" i="1" s="1"/>
  <c r="D246" i="1"/>
  <c r="L246" i="1"/>
  <c r="D244" i="1"/>
  <c r="E244" i="1" s="1"/>
  <c r="L244" i="1"/>
  <c r="M244" i="1" s="1"/>
  <c r="D243" i="1"/>
  <c r="E243" i="1" s="1"/>
  <c r="L243" i="1"/>
  <c r="M243" i="1" s="1"/>
  <c r="D242" i="1"/>
  <c r="L242" i="1"/>
  <c r="D240" i="1"/>
  <c r="E240" i="1" s="1"/>
  <c r="L240" i="1"/>
  <c r="M240" i="1" s="1"/>
  <c r="D239" i="1"/>
  <c r="E239" i="1" s="1"/>
  <c r="L239" i="1"/>
  <c r="M239" i="1" s="1"/>
  <c r="D238" i="1"/>
  <c r="L238" i="1"/>
  <c r="C236" i="1"/>
  <c r="D236" i="1" s="1"/>
  <c r="E236" i="1" s="1"/>
  <c r="K236" i="1"/>
  <c r="L236" i="1" s="1"/>
  <c r="M236" i="1" s="1"/>
  <c r="C235" i="1"/>
  <c r="D235" i="1" s="1"/>
  <c r="E235" i="1" s="1"/>
  <c r="K235" i="1"/>
  <c r="L235" i="1" s="1"/>
  <c r="M235" i="1" s="1"/>
  <c r="C234" i="1"/>
  <c r="D234" i="1" s="1"/>
  <c r="K234" i="1"/>
  <c r="L234" i="1" s="1"/>
  <c r="D233" i="1"/>
  <c r="E233" i="1" s="1"/>
  <c r="L233" i="1"/>
  <c r="M233" i="1" s="1"/>
  <c r="D232" i="1"/>
  <c r="E232" i="1" s="1"/>
  <c r="L232" i="1"/>
  <c r="M232" i="1" s="1"/>
  <c r="D231" i="1"/>
  <c r="L231" i="1"/>
  <c r="D230" i="1"/>
  <c r="E230" i="1" s="1"/>
  <c r="L230" i="1"/>
  <c r="M230" i="1" s="1"/>
  <c r="D229" i="1"/>
  <c r="E229" i="1" s="1"/>
  <c r="L229" i="1"/>
  <c r="M229" i="1" s="1"/>
  <c r="D228" i="1"/>
  <c r="L228" i="1"/>
  <c r="D227" i="1"/>
  <c r="E227" i="1" s="1"/>
  <c r="L227" i="1"/>
  <c r="M227" i="1" s="1"/>
  <c r="D226" i="1"/>
  <c r="E226" i="1" s="1"/>
  <c r="L226" i="1"/>
  <c r="M226" i="1" s="1"/>
  <c r="D225" i="1"/>
  <c r="L225" i="1"/>
  <c r="D224" i="1"/>
  <c r="E224" i="1" s="1"/>
  <c r="L224" i="1"/>
  <c r="M224" i="1" s="1"/>
  <c r="D223" i="1"/>
  <c r="E223" i="1" s="1"/>
  <c r="L223" i="1"/>
  <c r="M223" i="1" s="1"/>
  <c r="D222" i="1"/>
  <c r="L222" i="1"/>
  <c r="D221" i="1"/>
  <c r="E221" i="1" s="1"/>
  <c r="L221" i="1"/>
  <c r="M221" i="1" s="1"/>
  <c r="D220" i="1"/>
  <c r="E220" i="1" s="1"/>
  <c r="L220" i="1"/>
  <c r="M220" i="1" s="1"/>
  <c r="D219" i="1"/>
  <c r="L219" i="1"/>
  <c r="D217" i="1"/>
  <c r="E217" i="1" s="1"/>
  <c r="L217" i="1"/>
  <c r="M217" i="1" s="1"/>
  <c r="D216" i="1"/>
  <c r="E216" i="1" s="1"/>
  <c r="L216" i="1"/>
  <c r="M216" i="1" s="1"/>
  <c r="C215" i="1"/>
  <c r="D215" i="1" s="1"/>
  <c r="L215" i="1"/>
  <c r="C213" i="1"/>
  <c r="D213" i="1" s="1"/>
  <c r="E213" i="1" s="1"/>
  <c r="K213" i="1"/>
  <c r="L213" i="1" s="1"/>
  <c r="M213" i="1" s="1"/>
  <c r="K212" i="1"/>
  <c r="L212" i="1" s="1"/>
  <c r="M212" i="1" s="1"/>
  <c r="C211" i="1"/>
  <c r="C258" i="1" s="1"/>
  <c r="C296" i="1" s="1"/>
  <c r="K211" i="1"/>
  <c r="K258" i="1" s="1"/>
  <c r="K296" i="1" s="1"/>
  <c r="K210" i="1"/>
  <c r="L210" i="1" s="1"/>
  <c r="D209" i="1"/>
  <c r="E209" i="1" s="1"/>
  <c r="L209" i="1"/>
  <c r="M209" i="1" s="1"/>
  <c r="D208" i="1"/>
  <c r="E208" i="1" s="1"/>
  <c r="L208" i="1"/>
  <c r="M208" i="1" s="1"/>
  <c r="D207" i="1"/>
  <c r="E207" i="1" s="1"/>
  <c r="L207" i="1"/>
  <c r="M207" i="1" s="1"/>
  <c r="C206" i="1"/>
  <c r="D206" i="1" s="1"/>
  <c r="L206" i="1"/>
  <c r="E205" i="1"/>
  <c r="D205" i="1"/>
  <c r="L205" i="1"/>
  <c r="M205" i="1" s="1"/>
  <c r="D204" i="1"/>
  <c r="E204" i="1" s="1"/>
  <c r="L204" i="1"/>
  <c r="M204" i="1" s="1"/>
  <c r="D203" i="1"/>
  <c r="E203" i="1" s="1"/>
  <c r="L203" i="1"/>
  <c r="M203" i="1" s="1"/>
  <c r="D202" i="1"/>
  <c r="L202" i="1"/>
  <c r="D201" i="1"/>
  <c r="E201" i="1" s="1"/>
  <c r="L201" i="1"/>
  <c r="M201" i="1" s="1"/>
  <c r="D200" i="1"/>
  <c r="E200" i="1" s="1"/>
  <c r="L200" i="1"/>
  <c r="M200" i="1" s="1"/>
  <c r="N198" i="1" s="1"/>
  <c r="D199" i="1"/>
  <c r="E199" i="1" s="1"/>
  <c r="L199" i="1"/>
  <c r="M199" i="1" s="1"/>
  <c r="C198" i="1"/>
  <c r="D198" i="1" s="1"/>
  <c r="L198" i="1"/>
  <c r="D197" i="1"/>
  <c r="E197" i="1" s="1"/>
  <c r="L197" i="1"/>
  <c r="M197" i="1" s="1"/>
  <c r="D196" i="1"/>
  <c r="E196" i="1" s="1"/>
  <c r="L196" i="1"/>
  <c r="M196" i="1" s="1"/>
  <c r="D195" i="1"/>
  <c r="E195" i="1" s="1"/>
  <c r="L195" i="1"/>
  <c r="M195" i="1" s="1"/>
  <c r="D194" i="1"/>
  <c r="L194" i="1"/>
  <c r="D193" i="1"/>
  <c r="E193" i="1" s="1"/>
  <c r="L193" i="1"/>
  <c r="M193" i="1" s="1"/>
  <c r="C192" i="1"/>
  <c r="D192" i="1" s="1"/>
  <c r="E192" i="1" s="1"/>
  <c r="L192" i="1"/>
  <c r="M192" i="1" s="1"/>
  <c r="D191" i="1"/>
  <c r="E191" i="1" s="1"/>
  <c r="L191" i="1"/>
  <c r="M191" i="1" s="1"/>
  <c r="C190" i="1"/>
  <c r="D190" i="1" s="1"/>
  <c r="L190" i="1"/>
  <c r="D189" i="1"/>
  <c r="E189" i="1" s="1"/>
  <c r="L189" i="1"/>
  <c r="M189" i="1" s="1"/>
  <c r="C188" i="1"/>
  <c r="D188" i="1" s="1"/>
  <c r="E188" i="1" s="1"/>
  <c r="L188" i="1"/>
  <c r="M188" i="1" s="1"/>
  <c r="D187" i="1"/>
  <c r="E187" i="1" s="1"/>
  <c r="L187" i="1"/>
  <c r="M187" i="1" s="1"/>
  <c r="C186" i="1"/>
  <c r="D186" i="1" s="1"/>
  <c r="L186" i="1"/>
  <c r="D185" i="1"/>
  <c r="E185" i="1" s="1"/>
  <c r="L185" i="1"/>
  <c r="M185" i="1" s="1"/>
  <c r="C184" i="1"/>
  <c r="D184" i="1" s="1"/>
  <c r="E184" i="1" s="1"/>
  <c r="L184" i="1"/>
  <c r="M184" i="1" s="1"/>
  <c r="D183" i="1"/>
  <c r="E183" i="1" s="1"/>
  <c r="L183" i="1"/>
  <c r="M183" i="1" s="1"/>
  <c r="C182" i="1"/>
  <c r="L182" i="1"/>
  <c r="D180" i="1"/>
  <c r="E180" i="1" s="1"/>
  <c r="L180" i="1"/>
  <c r="M180" i="1" s="1"/>
  <c r="D179" i="1"/>
  <c r="E179" i="1" s="1"/>
  <c r="L179" i="1"/>
  <c r="M179" i="1" s="1"/>
  <c r="C178" i="1"/>
  <c r="D178" i="1" s="1"/>
  <c r="L178" i="1"/>
  <c r="C176" i="1"/>
  <c r="D176" i="1" s="1"/>
  <c r="E176" i="1" s="1"/>
  <c r="K176" i="1"/>
  <c r="L176" i="1" s="1"/>
  <c r="M176" i="1" s="1"/>
  <c r="K175" i="1"/>
  <c r="L175" i="1" s="1"/>
  <c r="M175" i="1" s="1"/>
  <c r="D173" i="1"/>
  <c r="E173" i="1" s="1"/>
  <c r="L173" i="1"/>
  <c r="M173" i="1" s="1"/>
  <c r="D172" i="1"/>
  <c r="E172" i="1" s="1"/>
  <c r="L172" i="1"/>
  <c r="M172" i="1" s="1"/>
  <c r="D171" i="1"/>
  <c r="L171" i="1"/>
  <c r="D170" i="1"/>
  <c r="E170" i="1" s="1"/>
  <c r="L170" i="1"/>
  <c r="M170" i="1" s="1"/>
  <c r="D169" i="1"/>
  <c r="E169" i="1" s="1"/>
  <c r="L169" i="1"/>
  <c r="M169" i="1" s="1"/>
  <c r="D168" i="1"/>
  <c r="L168" i="1"/>
  <c r="D167" i="1"/>
  <c r="E167" i="1" s="1"/>
  <c r="L167" i="1"/>
  <c r="M167" i="1" s="1"/>
  <c r="D166" i="1"/>
  <c r="E166" i="1" s="1"/>
  <c r="L166" i="1"/>
  <c r="M166" i="1" s="1"/>
  <c r="D165" i="1"/>
  <c r="L165" i="1"/>
  <c r="D164" i="1"/>
  <c r="E164" i="1" s="1"/>
  <c r="L164" i="1"/>
  <c r="M164" i="1" s="1"/>
  <c r="D163" i="1"/>
  <c r="E163" i="1" s="1"/>
  <c r="L163" i="1"/>
  <c r="M163" i="1" s="1"/>
  <c r="D162" i="1"/>
  <c r="L162" i="1"/>
  <c r="D161" i="1"/>
  <c r="E161" i="1" s="1"/>
  <c r="L161" i="1"/>
  <c r="M161" i="1" s="1"/>
  <c r="D160" i="1"/>
  <c r="E160" i="1" s="1"/>
  <c r="L160" i="1"/>
  <c r="M160" i="1" s="1"/>
  <c r="D159" i="1"/>
  <c r="L159" i="1"/>
  <c r="D158" i="1"/>
  <c r="E158" i="1" s="1"/>
  <c r="L158" i="1"/>
  <c r="M158" i="1" s="1"/>
  <c r="C157" i="1"/>
  <c r="D157" i="1" s="1"/>
  <c r="E157" i="1" s="1"/>
  <c r="L157" i="1"/>
  <c r="M157" i="1" s="1"/>
  <c r="C156" i="1"/>
  <c r="C174" i="1" s="1"/>
  <c r="D174" i="1" s="1"/>
  <c r="K174" i="1"/>
  <c r="L174" i="1" s="1"/>
  <c r="D154" i="1"/>
  <c r="E154" i="1" s="1"/>
  <c r="L154" i="1"/>
  <c r="M154" i="1" s="1"/>
  <c r="D153" i="1"/>
  <c r="E153" i="1" s="1"/>
  <c r="L153" i="1"/>
  <c r="M153" i="1" s="1"/>
  <c r="C152" i="1"/>
  <c r="D152" i="1" s="1"/>
  <c r="L152" i="1"/>
  <c r="K150" i="1"/>
  <c r="L150" i="1" s="1"/>
  <c r="M150" i="1" s="1"/>
  <c r="K149" i="1"/>
  <c r="L149" i="1" s="1"/>
  <c r="M149" i="1" s="1"/>
  <c r="K148" i="1"/>
  <c r="L148" i="1" s="1"/>
  <c r="D147" i="1"/>
  <c r="E147" i="1" s="1"/>
  <c r="L147" i="1"/>
  <c r="M147" i="1" s="1"/>
  <c r="D146" i="1"/>
  <c r="E146" i="1" s="1"/>
  <c r="L146" i="1"/>
  <c r="M146" i="1" s="1"/>
  <c r="D145" i="1"/>
  <c r="L145" i="1"/>
  <c r="C144" i="1"/>
  <c r="D144" i="1" s="1"/>
  <c r="E144" i="1" s="1"/>
  <c r="L144" i="1"/>
  <c r="M144" i="1" s="1"/>
  <c r="C143" i="1"/>
  <c r="D143" i="1" s="1"/>
  <c r="E143" i="1" s="1"/>
  <c r="L143" i="1"/>
  <c r="M143" i="1" s="1"/>
  <c r="C142" i="1"/>
  <c r="C148" i="1" s="1"/>
  <c r="D148" i="1" s="1"/>
  <c r="L142" i="1"/>
  <c r="D141" i="1"/>
  <c r="E141" i="1" s="1"/>
  <c r="L141" i="1"/>
  <c r="M141" i="1" s="1"/>
  <c r="D140" i="1"/>
  <c r="E140" i="1" s="1"/>
  <c r="L140" i="1"/>
  <c r="M140" i="1" s="1"/>
  <c r="D139" i="1"/>
  <c r="L139" i="1"/>
  <c r="D138" i="1"/>
  <c r="E138" i="1" s="1"/>
  <c r="L138" i="1"/>
  <c r="M138" i="1" s="1"/>
  <c r="D137" i="1"/>
  <c r="E137" i="1" s="1"/>
  <c r="L137" i="1"/>
  <c r="M137" i="1" s="1"/>
  <c r="D136" i="1"/>
  <c r="L136" i="1"/>
  <c r="D135" i="1"/>
  <c r="E135" i="1" s="1"/>
  <c r="L135" i="1"/>
  <c r="M135" i="1" s="1"/>
  <c r="D134" i="1"/>
  <c r="E134" i="1" s="1"/>
  <c r="L134" i="1"/>
  <c r="M134" i="1" s="1"/>
  <c r="D133" i="1"/>
  <c r="L133" i="1"/>
  <c r="D132" i="1"/>
  <c r="E132" i="1" s="1"/>
  <c r="L132" i="1"/>
  <c r="M132" i="1" s="1"/>
  <c r="D131" i="1"/>
  <c r="E131" i="1" s="1"/>
  <c r="L131" i="1"/>
  <c r="M131" i="1" s="1"/>
  <c r="D130" i="1"/>
  <c r="L130" i="1"/>
  <c r="D129" i="1"/>
  <c r="E129" i="1" s="1"/>
  <c r="L129" i="1"/>
  <c r="M129" i="1" s="1"/>
  <c r="D128" i="1"/>
  <c r="E128" i="1" s="1"/>
  <c r="L128" i="1"/>
  <c r="M128" i="1" s="1"/>
  <c r="D127" i="1"/>
  <c r="L127" i="1"/>
  <c r="D126" i="1"/>
  <c r="E126" i="1" s="1"/>
  <c r="L126" i="1"/>
  <c r="M126" i="1" s="1"/>
  <c r="D125" i="1"/>
  <c r="E125" i="1" s="1"/>
  <c r="L125" i="1"/>
  <c r="M125" i="1" s="1"/>
  <c r="D124" i="1"/>
  <c r="L124" i="1"/>
  <c r="D123" i="1"/>
  <c r="E123" i="1" s="1"/>
  <c r="L123" i="1"/>
  <c r="M123" i="1" s="1"/>
  <c r="D122" i="1"/>
  <c r="E122" i="1" s="1"/>
  <c r="L122" i="1"/>
  <c r="M122" i="1" s="1"/>
  <c r="D121" i="1"/>
  <c r="L121" i="1"/>
  <c r="D120" i="1"/>
  <c r="E120" i="1" s="1"/>
  <c r="L120" i="1"/>
  <c r="M120" i="1" s="1"/>
  <c r="D119" i="1"/>
  <c r="E119" i="1" s="1"/>
  <c r="L119" i="1"/>
  <c r="M119" i="1" s="1"/>
  <c r="D118" i="1"/>
  <c r="L118" i="1"/>
  <c r="D116" i="1"/>
  <c r="E116" i="1" s="1"/>
  <c r="L116" i="1"/>
  <c r="M116" i="1" s="1"/>
  <c r="C115" i="1"/>
  <c r="D115" i="1" s="1"/>
  <c r="E115" i="1" s="1"/>
  <c r="L115" i="1"/>
  <c r="M115" i="1" s="1"/>
  <c r="C114" i="1"/>
  <c r="D114" i="1" s="1"/>
  <c r="L114" i="1"/>
  <c r="N114" i="1" s="1"/>
  <c r="D112" i="1"/>
  <c r="E112" i="1" s="1"/>
  <c r="L112" i="1"/>
  <c r="M112" i="1" s="1"/>
  <c r="D111" i="1"/>
  <c r="E111" i="1" s="1"/>
  <c r="L111" i="1"/>
  <c r="M111" i="1" s="1"/>
  <c r="D110" i="1"/>
  <c r="L110" i="1"/>
  <c r="C108" i="1"/>
  <c r="D108" i="1" s="1"/>
  <c r="E108" i="1" s="1"/>
  <c r="K108" i="1"/>
  <c r="L108" i="1" s="1"/>
  <c r="M108" i="1" s="1"/>
  <c r="C107" i="1"/>
  <c r="D107" i="1" s="1"/>
  <c r="E107" i="1" s="1"/>
  <c r="K107" i="1"/>
  <c r="L107" i="1" s="1"/>
  <c r="M107" i="1" s="1"/>
  <c r="C106" i="1"/>
  <c r="D106" i="1" s="1"/>
  <c r="K106" i="1"/>
  <c r="L106" i="1" s="1"/>
  <c r="D105" i="1"/>
  <c r="E105" i="1" s="1"/>
  <c r="L105" i="1"/>
  <c r="M105" i="1" s="1"/>
  <c r="D104" i="1"/>
  <c r="E104" i="1" s="1"/>
  <c r="L104" i="1"/>
  <c r="M104" i="1" s="1"/>
  <c r="D103" i="1"/>
  <c r="L103" i="1"/>
  <c r="D102" i="1"/>
  <c r="E102" i="1" s="1"/>
  <c r="L102" i="1"/>
  <c r="M102" i="1" s="1"/>
  <c r="D101" i="1"/>
  <c r="E101" i="1" s="1"/>
  <c r="L101" i="1"/>
  <c r="M101" i="1" s="1"/>
  <c r="D100" i="1"/>
  <c r="L100" i="1"/>
  <c r="D99" i="1"/>
  <c r="E99" i="1" s="1"/>
  <c r="L99" i="1"/>
  <c r="M99" i="1" s="1"/>
  <c r="D98" i="1"/>
  <c r="E98" i="1" s="1"/>
  <c r="L98" i="1"/>
  <c r="M98" i="1" s="1"/>
  <c r="D97" i="1"/>
  <c r="L97" i="1"/>
  <c r="K95" i="1"/>
  <c r="L95" i="1" s="1"/>
  <c r="M95" i="1" s="1"/>
  <c r="K94" i="1"/>
  <c r="L94" i="1" s="1"/>
  <c r="M94" i="1" s="1"/>
  <c r="C93" i="1"/>
  <c r="D93" i="1" s="1"/>
  <c r="K93" i="1"/>
  <c r="L93" i="1" s="1"/>
  <c r="D92" i="1"/>
  <c r="E92" i="1" s="1"/>
  <c r="L92" i="1"/>
  <c r="M92" i="1" s="1"/>
  <c r="D91" i="1"/>
  <c r="E91" i="1" s="1"/>
  <c r="L91" i="1"/>
  <c r="M91" i="1" s="1"/>
  <c r="D90" i="1"/>
  <c r="F90" i="1" s="1"/>
  <c r="L90" i="1"/>
  <c r="D89" i="1"/>
  <c r="E89" i="1" s="1"/>
  <c r="L89" i="1"/>
  <c r="M89" i="1" s="1"/>
  <c r="D88" i="1"/>
  <c r="E88" i="1" s="1"/>
  <c r="M88" i="1"/>
  <c r="L88" i="1"/>
  <c r="D87" i="1"/>
  <c r="L87" i="1"/>
  <c r="D86" i="1"/>
  <c r="E86" i="1" s="1"/>
  <c r="M86" i="1"/>
  <c r="L86" i="1"/>
  <c r="D85" i="1"/>
  <c r="E85" i="1" s="1"/>
  <c r="M85" i="1"/>
  <c r="L85" i="1"/>
  <c r="D84" i="1"/>
  <c r="L84" i="1"/>
  <c r="D83" i="1"/>
  <c r="E83" i="1" s="1"/>
  <c r="L83" i="1"/>
  <c r="M83" i="1" s="1"/>
  <c r="D82" i="1"/>
  <c r="E82" i="1" s="1"/>
  <c r="L82" i="1"/>
  <c r="M82" i="1" s="1"/>
  <c r="D81" i="1"/>
  <c r="L81" i="1"/>
  <c r="C80" i="1"/>
  <c r="C95" i="1" s="1"/>
  <c r="D95" i="1" s="1"/>
  <c r="E95" i="1" s="1"/>
  <c r="L80" i="1"/>
  <c r="M80" i="1" s="1"/>
  <c r="C79" i="1"/>
  <c r="D79" i="1" s="1"/>
  <c r="E79" i="1" s="1"/>
  <c r="L79" i="1"/>
  <c r="M79" i="1" s="1"/>
  <c r="D78" i="1"/>
  <c r="L78" i="1"/>
  <c r="D77" i="1"/>
  <c r="E77" i="1" s="1"/>
  <c r="L77" i="1"/>
  <c r="M77" i="1" s="1"/>
  <c r="D76" i="1"/>
  <c r="E76" i="1" s="1"/>
  <c r="L76" i="1"/>
  <c r="M76" i="1" s="1"/>
  <c r="D75" i="1"/>
  <c r="L75" i="1"/>
  <c r="N75" i="1" s="1"/>
  <c r="D74" i="1"/>
  <c r="E74" i="1" s="1"/>
  <c r="L74" i="1"/>
  <c r="M74" i="1" s="1"/>
  <c r="D73" i="1"/>
  <c r="E73" i="1" s="1"/>
  <c r="L73" i="1"/>
  <c r="M73" i="1" s="1"/>
  <c r="D72" i="1"/>
  <c r="L72" i="1"/>
  <c r="D71" i="1"/>
  <c r="E71" i="1" s="1"/>
  <c r="L71" i="1"/>
  <c r="M71" i="1" s="1"/>
  <c r="D70" i="1"/>
  <c r="E70" i="1" s="1"/>
  <c r="L70" i="1"/>
  <c r="M70" i="1" s="1"/>
  <c r="D69" i="1"/>
  <c r="L69" i="1"/>
  <c r="D68" i="1"/>
  <c r="E68" i="1" s="1"/>
  <c r="L68" i="1"/>
  <c r="M68" i="1" s="1"/>
  <c r="D67" i="1"/>
  <c r="E67" i="1" s="1"/>
  <c r="L67" i="1"/>
  <c r="M67" i="1" s="1"/>
  <c r="D66" i="1"/>
  <c r="L66" i="1"/>
  <c r="D65" i="1"/>
  <c r="E65" i="1" s="1"/>
  <c r="L65" i="1"/>
  <c r="M65" i="1" s="1"/>
  <c r="D64" i="1"/>
  <c r="E64" i="1" s="1"/>
  <c r="L64" i="1"/>
  <c r="M64" i="1" s="1"/>
  <c r="D63" i="1"/>
  <c r="L63" i="1"/>
  <c r="D62" i="1"/>
  <c r="E62" i="1" s="1"/>
  <c r="L62" i="1"/>
  <c r="M62" i="1" s="1"/>
  <c r="D61" i="1"/>
  <c r="E61" i="1" s="1"/>
  <c r="L61" i="1"/>
  <c r="M61" i="1" s="1"/>
  <c r="D60" i="1"/>
  <c r="L60" i="1"/>
  <c r="D58" i="1"/>
  <c r="E58" i="1" s="1"/>
  <c r="L58" i="1"/>
  <c r="M58" i="1" s="1"/>
  <c r="D57" i="1"/>
  <c r="E57" i="1" s="1"/>
  <c r="L57" i="1"/>
  <c r="M57" i="1" s="1"/>
  <c r="D56" i="1"/>
  <c r="L56" i="1"/>
  <c r="D54" i="1"/>
  <c r="E54" i="1" s="1"/>
  <c r="L54" i="1"/>
  <c r="M54" i="1" s="1"/>
  <c r="D53" i="1"/>
  <c r="E53" i="1" s="1"/>
  <c r="C53" i="1"/>
  <c r="L53" i="1"/>
  <c r="M53" i="1" s="1"/>
  <c r="C52" i="1"/>
  <c r="D52" i="1" s="1"/>
  <c r="L52" i="1"/>
  <c r="C50" i="1"/>
  <c r="D50" i="1" s="1"/>
  <c r="E50" i="1" s="1"/>
  <c r="K50" i="1"/>
  <c r="D49" i="1"/>
  <c r="E49" i="1" s="1"/>
  <c r="C49" i="1"/>
  <c r="K49" i="1"/>
  <c r="C48" i="1"/>
  <c r="D48" i="1" s="1"/>
  <c r="K48" i="1"/>
  <c r="D47" i="1"/>
  <c r="E47" i="1" s="1"/>
  <c r="L47" i="1"/>
  <c r="M47" i="1" s="1"/>
  <c r="D46" i="1"/>
  <c r="E46" i="1" s="1"/>
  <c r="L46" i="1"/>
  <c r="M46" i="1" s="1"/>
  <c r="D45" i="1"/>
  <c r="L45" i="1"/>
  <c r="D44" i="1"/>
  <c r="E44" i="1" s="1"/>
  <c r="L44" i="1"/>
  <c r="M44" i="1" s="1"/>
  <c r="D43" i="1"/>
  <c r="E43" i="1" s="1"/>
  <c r="L43" i="1"/>
  <c r="M43" i="1" s="1"/>
  <c r="D42" i="1"/>
  <c r="L42" i="1"/>
  <c r="D41" i="1"/>
  <c r="E41" i="1" s="1"/>
  <c r="L41" i="1"/>
  <c r="M41" i="1" s="1"/>
  <c r="D40" i="1"/>
  <c r="E40" i="1" s="1"/>
  <c r="L40" i="1"/>
  <c r="M40" i="1" s="1"/>
  <c r="D39" i="1"/>
  <c r="F39" i="1" s="1"/>
  <c r="L39" i="1"/>
  <c r="D38" i="1"/>
  <c r="E38" i="1" s="1"/>
  <c r="L38" i="1"/>
  <c r="M38" i="1" s="1"/>
  <c r="D37" i="1"/>
  <c r="E37" i="1" s="1"/>
  <c r="L37" i="1"/>
  <c r="M37" i="1" s="1"/>
  <c r="D36" i="1"/>
  <c r="L36" i="1"/>
  <c r="D35" i="1"/>
  <c r="E35" i="1" s="1"/>
  <c r="L35" i="1"/>
  <c r="M35" i="1" s="1"/>
  <c r="D34" i="1"/>
  <c r="E34" i="1" s="1"/>
  <c r="L34" i="1"/>
  <c r="M34" i="1" s="1"/>
  <c r="D33" i="1"/>
  <c r="L33" i="1"/>
  <c r="D32" i="1"/>
  <c r="E32" i="1" s="1"/>
  <c r="L32" i="1"/>
  <c r="M32" i="1" s="1"/>
  <c r="D31" i="1"/>
  <c r="E31" i="1" s="1"/>
  <c r="L31" i="1"/>
  <c r="M31" i="1" s="1"/>
  <c r="D30" i="1"/>
  <c r="L30" i="1"/>
  <c r="D29" i="1"/>
  <c r="E29" i="1" s="1"/>
  <c r="L29" i="1"/>
  <c r="M29" i="1" s="1"/>
  <c r="D28" i="1"/>
  <c r="E28" i="1" s="1"/>
  <c r="L28" i="1"/>
  <c r="M28" i="1" s="1"/>
  <c r="D27" i="1"/>
  <c r="F27" i="1" s="1"/>
  <c r="L27" i="1"/>
  <c r="D26" i="1"/>
  <c r="E26" i="1" s="1"/>
  <c r="L26" i="1"/>
  <c r="M26" i="1" s="1"/>
  <c r="D25" i="1"/>
  <c r="E25" i="1" s="1"/>
  <c r="L25" i="1"/>
  <c r="M25" i="1" s="1"/>
  <c r="D24" i="1"/>
  <c r="L24" i="1"/>
  <c r="D23" i="1"/>
  <c r="E23" i="1" s="1"/>
  <c r="L23" i="1"/>
  <c r="M23" i="1" s="1"/>
  <c r="D22" i="1"/>
  <c r="E22" i="1" s="1"/>
  <c r="L22" i="1"/>
  <c r="M22" i="1" s="1"/>
  <c r="D21" i="1"/>
  <c r="L21" i="1"/>
  <c r="C19" i="1"/>
  <c r="D19" i="1" s="1"/>
  <c r="E19" i="1" s="1"/>
  <c r="L19" i="1"/>
  <c r="M19" i="1" s="1"/>
  <c r="C18" i="1"/>
  <c r="D18" i="1" s="1"/>
  <c r="E18" i="1" s="1"/>
  <c r="L18" i="1"/>
  <c r="M18" i="1" s="1"/>
  <c r="C17" i="1"/>
  <c r="D17" i="1" s="1"/>
  <c r="L17" i="1"/>
  <c r="D15" i="1"/>
  <c r="E15" i="1" s="1"/>
  <c r="L15" i="1"/>
  <c r="M15" i="1" s="1"/>
  <c r="D14" i="1"/>
  <c r="E14" i="1" s="1"/>
  <c r="L14" i="1"/>
  <c r="M14" i="1" s="1"/>
  <c r="C13" i="1"/>
  <c r="D13" i="1" s="1"/>
  <c r="L13" i="1"/>
  <c r="D11" i="1"/>
  <c r="E11" i="1" s="1"/>
  <c r="L11" i="1"/>
  <c r="M11" i="1" s="1"/>
  <c r="D10" i="1"/>
  <c r="E10" i="1" s="1"/>
  <c r="L10" i="1"/>
  <c r="M10" i="1" s="1"/>
  <c r="D9" i="1"/>
  <c r="L9" i="1"/>
  <c r="D7" i="1"/>
  <c r="L7" i="1"/>
  <c r="D6" i="1"/>
  <c r="E6" i="1" s="1"/>
  <c r="L6" i="1"/>
  <c r="D5" i="1"/>
  <c r="L5" i="1"/>
  <c r="N159" i="2" l="1"/>
  <c r="L274" i="2"/>
  <c r="N171" i="1"/>
  <c r="L275" i="1"/>
  <c r="D294" i="1"/>
  <c r="F148" i="2"/>
  <c r="F254" i="2"/>
  <c r="D276" i="2"/>
  <c r="L294" i="2"/>
  <c r="F60" i="1"/>
  <c r="N219" i="1"/>
  <c r="C210" i="2"/>
  <c r="D210" i="2" s="1"/>
  <c r="F219" i="2"/>
  <c r="N139" i="2"/>
  <c r="F271" i="2"/>
  <c r="N156" i="2"/>
  <c r="K260" i="1"/>
  <c r="K298" i="1" s="1"/>
  <c r="N206" i="1"/>
  <c r="N110" i="1"/>
  <c r="F97" i="1"/>
  <c r="F198" i="1"/>
  <c r="F225" i="1"/>
  <c r="N228" i="1"/>
  <c r="N27" i="1"/>
  <c r="N39" i="1"/>
  <c r="C149" i="1"/>
  <c r="D149" i="1" s="1"/>
  <c r="E149" i="1" s="1"/>
  <c r="F148" i="1" s="1"/>
  <c r="D211" i="1"/>
  <c r="E211" i="1" s="1"/>
  <c r="E258" i="1" s="1"/>
  <c r="E296" i="1" s="1"/>
  <c r="N225" i="1"/>
  <c r="D276" i="1"/>
  <c r="C150" i="1"/>
  <c r="D150" i="1" s="1"/>
  <c r="E150" i="1" s="1"/>
  <c r="L156" i="1"/>
  <c r="N156" i="1" s="1"/>
  <c r="F100" i="1"/>
  <c r="F202" i="1"/>
  <c r="F250" i="1"/>
  <c r="K259" i="1"/>
  <c r="K297" i="1" s="1"/>
  <c r="F136" i="1"/>
  <c r="F152" i="1"/>
  <c r="D156" i="1"/>
  <c r="F156" i="1" s="1"/>
  <c r="F190" i="1"/>
  <c r="N159" i="1"/>
  <c r="N56" i="1"/>
  <c r="N84" i="1"/>
  <c r="N162" i="1"/>
  <c r="N231" i="1"/>
  <c r="N222" i="1"/>
  <c r="N250" i="1"/>
  <c r="F103" i="1"/>
  <c r="F242" i="1"/>
  <c r="F246" i="1"/>
  <c r="F72" i="1"/>
  <c r="N72" i="1"/>
  <c r="F106" i="1"/>
  <c r="F124" i="1"/>
  <c r="F139" i="1"/>
  <c r="D142" i="1"/>
  <c r="F142" i="1" s="1"/>
  <c r="F159" i="1"/>
  <c r="F234" i="1"/>
  <c r="F254" i="1"/>
  <c r="N106" i="1"/>
  <c r="F56" i="1"/>
  <c r="N90" i="1"/>
  <c r="F114" i="1"/>
  <c r="C210" i="1"/>
  <c r="D210" i="1" s="1"/>
  <c r="F238" i="1"/>
  <c r="N242" i="1"/>
  <c r="L292" i="1"/>
  <c r="F87" i="1"/>
  <c r="N13" i="1"/>
  <c r="K257" i="1"/>
  <c r="K295" i="1" s="1"/>
  <c r="N52" i="1"/>
  <c r="N63" i="1"/>
  <c r="F75" i="1"/>
  <c r="N130" i="1"/>
  <c r="F168" i="1"/>
  <c r="M264" i="1"/>
  <c r="F267" i="1"/>
  <c r="D260" i="1"/>
  <c r="D298" i="1" s="1"/>
  <c r="F13" i="1"/>
  <c r="N100" i="1"/>
  <c r="F118" i="1"/>
  <c r="F171" i="1"/>
  <c r="N186" i="1"/>
  <c r="F271" i="1"/>
  <c r="N165" i="1"/>
  <c r="N168" i="1"/>
  <c r="F178" i="1"/>
  <c r="F186" i="1"/>
  <c r="F219" i="1"/>
  <c r="F69" i="1"/>
  <c r="F66" i="1"/>
  <c r="F84" i="1"/>
  <c r="N124" i="1"/>
  <c r="F130" i="1"/>
  <c r="N202" i="1"/>
  <c r="F231" i="1"/>
  <c r="N17" i="1"/>
  <c r="N69" i="1"/>
  <c r="N87" i="1"/>
  <c r="F145" i="1"/>
  <c r="N234" i="1"/>
  <c r="N178" i="2"/>
  <c r="N133" i="2"/>
  <c r="N121" i="2"/>
  <c r="N114" i="2"/>
  <c r="N78" i="2"/>
  <c r="F130" i="2"/>
  <c r="F234" i="2"/>
  <c r="F250" i="2"/>
  <c r="N63" i="2"/>
  <c r="F103" i="2"/>
  <c r="F121" i="2"/>
  <c r="F139" i="2"/>
  <c r="D222" i="2"/>
  <c r="F222" i="2" s="1"/>
  <c r="N127" i="2"/>
  <c r="N145" i="2"/>
  <c r="F168" i="2"/>
  <c r="D211" i="2"/>
  <c r="N219" i="2"/>
  <c r="E265" i="2"/>
  <c r="N231" i="2"/>
  <c r="F45" i="2"/>
  <c r="N60" i="2"/>
  <c r="N90" i="2"/>
  <c r="F133" i="2"/>
  <c r="N250" i="2"/>
  <c r="F33" i="2"/>
  <c r="N81" i="2"/>
  <c r="N87" i="2"/>
  <c r="F97" i="2"/>
  <c r="F118" i="2"/>
  <c r="F136" i="2"/>
  <c r="C212" i="2"/>
  <c r="D212" i="2" s="1"/>
  <c r="E212" i="2" s="1"/>
  <c r="N267" i="2"/>
  <c r="N254" i="2"/>
  <c r="N75" i="2"/>
  <c r="F110" i="2"/>
  <c r="F145" i="2"/>
  <c r="F215" i="2"/>
  <c r="F124" i="2"/>
  <c r="E276" i="2"/>
  <c r="N56" i="2"/>
  <c r="N69" i="2"/>
  <c r="F100" i="2"/>
  <c r="F114" i="2"/>
  <c r="F142" i="2"/>
  <c r="N182" i="2"/>
  <c r="F206" i="2"/>
  <c r="N52" i="2"/>
  <c r="N84" i="2"/>
  <c r="F127" i="2"/>
  <c r="F267" i="2"/>
  <c r="F13" i="2"/>
  <c r="F39" i="2"/>
  <c r="F84" i="2"/>
  <c r="F198" i="2"/>
  <c r="N210" i="2"/>
  <c r="N222" i="2"/>
  <c r="N225" i="2"/>
  <c r="F228" i="2"/>
  <c r="F242" i="2"/>
  <c r="L276" i="2"/>
  <c r="F17" i="2"/>
  <c r="F42" i="2"/>
  <c r="N72" i="2"/>
  <c r="F165" i="2"/>
  <c r="F202" i="2"/>
  <c r="N228" i="2"/>
  <c r="D274" i="2"/>
  <c r="F72" i="2"/>
  <c r="F9" i="2"/>
  <c r="N27" i="2"/>
  <c r="F36" i="2"/>
  <c r="F90" i="2"/>
  <c r="N118" i="2"/>
  <c r="N130" i="2"/>
  <c r="N142" i="2"/>
  <c r="L211" i="2"/>
  <c r="M211" i="2" s="1"/>
  <c r="M258" i="2" s="1"/>
  <c r="M296" i="2" s="1"/>
  <c r="L275" i="2"/>
  <c r="N24" i="2"/>
  <c r="F27" i="2"/>
  <c r="K257" i="2"/>
  <c r="K295" i="2" s="1"/>
  <c r="F60" i="2"/>
  <c r="F174" i="2"/>
  <c r="F162" i="2"/>
  <c r="F178" i="2"/>
  <c r="D294" i="2"/>
  <c r="F30" i="2"/>
  <c r="F78" i="2"/>
  <c r="N152" i="2"/>
  <c r="F246" i="2"/>
  <c r="M275" i="2"/>
  <c r="F21" i="2"/>
  <c r="F52" i="2"/>
  <c r="N66" i="2"/>
  <c r="N100" i="2"/>
  <c r="F152" i="2"/>
  <c r="F182" i="2"/>
  <c r="F190" i="2"/>
  <c r="F24" i="2"/>
  <c r="F66" i="2"/>
  <c r="F194" i="2"/>
  <c r="F238" i="2"/>
  <c r="E264" i="2"/>
  <c r="E275" i="2" s="1"/>
  <c r="L292" i="2"/>
  <c r="E259" i="2"/>
  <c r="N21" i="2"/>
  <c r="N45" i="2"/>
  <c r="C257" i="2"/>
  <c r="F63" i="2"/>
  <c r="F75" i="2"/>
  <c r="F87" i="2"/>
  <c r="N103" i="2"/>
  <c r="F159" i="2"/>
  <c r="F225" i="2"/>
  <c r="N234" i="2"/>
  <c r="N17" i="2"/>
  <c r="F48" i="2"/>
  <c r="N206" i="2"/>
  <c r="F281" i="2"/>
  <c r="D292" i="2"/>
  <c r="N13" i="2"/>
  <c r="K259" i="2"/>
  <c r="K297" i="2" s="1"/>
  <c r="L49" i="2"/>
  <c r="N106" i="2"/>
  <c r="N174" i="2"/>
  <c r="F186" i="2"/>
  <c r="N190" i="2"/>
  <c r="M293" i="2"/>
  <c r="N39" i="2"/>
  <c r="N36" i="2"/>
  <c r="N93" i="2"/>
  <c r="D95" i="2"/>
  <c r="E95" i="2" s="1"/>
  <c r="F93" i="2" s="1"/>
  <c r="C260" i="2"/>
  <c r="C298" i="2" s="1"/>
  <c r="F106" i="2"/>
  <c r="N110" i="2"/>
  <c r="N124" i="2"/>
  <c r="N136" i="2"/>
  <c r="N148" i="2"/>
  <c r="N171" i="2"/>
  <c r="N186" i="2"/>
  <c r="N194" i="2"/>
  <c r="N246" i="2"/>
  <c r="N271" i="2"/>
  <c r="E293" i="2"/>
  <c r="M260" i="2"/>
  <c r="N42" i="2"/>
  <c r="E7" i="2"/>
  <c r="E260" i="2" s="1"/>
  <c r="N9" i="2"/>
  <c r="N5" i="2"/>
  <c r="N33" i="2"/>
  <c r="F56" i="2"/>
  <c r="F69" i="2"/>
  <c r="F81" i="2"/>
  <c r="N97" i="2"/>
  <c r="N168" i="2"/>
  <c r="F171" i="2"/>
  <c r="N198" i="2"/>
  <c r="N215" i="2"/>
  <c r="N242" i="2"/>
  <c r="N289" i="2"/>
  <c r="N30" i="2"/>
  <c r="N165" i="2"/>
  <c r="N202" i="2"/>
  <c r="N238" i="2"/>
  <c r="F289" i="2"/>
  <c r="D257" i="2"/>
  <c r="N162" i="2"/>
  <c r="F231" i="2"/>
  <c r="D293" i="2"/>
  <c r="E287" i="2"/>
  <c r="F285" i="2" s="1"/>
  <c r="C292" i="2"/>
  <c r="L258" i="2"/>
  <c r="L296" i="2" s="1"/>
  <c r="C259" i="2"/>
  <c r="C297" i="2" s="1"/>
  <c r="L48" i="2"/>
  <c r="L257" i="2" s="1"/>
  <c r="M283" i="2"/>
  <c r="M294" i="2" s="1"/>
  <c r="D156" i="2"/>
  <c r="F156" i="2" s="1"/>
  <c r="M265" i="2"/>
  <c r="M276" i="2" s="1"/>
  <c r="K260" i="2"/>
  <c r="K298" i="2" s="1"/>
  <c r="L293" i="2"/>
  <c r="L260" i="2"/>
  <c r="L298" i="2" s="1"/>
  <c r="N285" i="2"/>
  <c r="D274" i="1"/>
  <c r="N24" i="1"/>
  <c r="N36" i="1"/>
  <c r="F133" i="1"/>
  <c r="N152" i="1"/>
  <c r="F165" i="1"/>
  <c r="N194" i="1"/>
  <c r="F24" i="1"/>
  <c r="F36" i="1"/>
  <c r="F48" i="1"/>
  <c r="F63" i="1"/>
  <c r="F206" i="1"/>
  <c r="N9" i="1"/>
  <c r="N21" i="1"/>
  <c r="N45" i="1"/>
  <c r="F9" i="1"/>
  <c r="F17" i="1"/>
  <c r="F33" i="1"/>
  <c r="F45" i="1"/>
  <c r="F127" i="1"/>
  <c r="N33" i="1"/>
  <c r="F21" i="1"/>
  <c r="N30" i="1"/>
  <c r="N42" i="1"/>
  <c r="N174" i="1"/>
  <c r="F215" i="1"/>
  <c r="F30" i="1"/>
  <c r="F42" i="1"/>
  <c r="N81" i="1"/>
  <c r="N93" i="1"/>
  <c r="F121" i="1"/>
  <c r="F222" i="1"/>
  <c r="M7" i="1"/>
  <c r="C260" i="1"/>
  <c r="C298" i="1" s="1"/>
  <c r="L48" i="1"/>
  <c r="L257" i="1" s="1"/>
  <c r="D80" i="1"/>
  <c r="E80" i="1" s="1"/>
  <c r="F78" i="1" s="1"/>
  <c r="N133" i="1"/>
  <c r="F162" i="1"/>
  <c r="D182" i="1"/>
  <c r="F182" i="1" s="1"/>
  <c r="N215" i="1"/>
  <c r="N254" i="1"/>
  <c r="M265" i="1"/>
  <c r="M276" i="1" s="1"/>
  <c r="C274" i="1"/>
  <c r="D257" i="1"/>
  <c r="N148" i="1"/>
  <c r="C212" i="1"/>
  <c r="D212" i="1" s="1"/>
  <c r="E212" i="1" s="1"/>
  <c r="N103" i="1"/>
  <c r="F110" i="1"/>
  <c r="N97" i="1"/>
  <c r="N139" i="1"/>
  <c r="N190" i="1"/>
  <c r="F194" i="1"/>
  <c r="L211" i="1"/>
  <c r="N246" i="1"/>
  <c r="M282" i="1"/>
  <c r="L293" i="1"/>
  <c r="F52" i="1"/>
  <c r="C94" i="1"/>
  <c r="D94" i="1" s="1"/>
  <c r="E94" i="1" s="1"/>
  <c r="F93" i="1" s="1"/>
  <c r="N118" i="1"/>
  <c r="N142" i="1"/>
  <c r="C257" i="1"/>
  <c r="L267" i="1"/>
  <c r="N267" i="1" s="1"/>
  <c r="E293" i="1"/>
  <c r="N60" i="1"/>
  <c r="N136" i="1"/>
  <c r="E7" i="1"/>
  <c r="E260" i="1" s="1"/>
  <c r="M6" i="1"/>
  <c r="L50" i="1"/>
  <c r="M50" i="1" s="1"/>
  <c r="N66" i="1"/>
  <c r="F81" i="1"/>
  <c r="N121" i="1"/>
  <c r="N178" i="1"/>
  <c r="F228" i="1"/>
  <c r="M275" i="1"/>
  <c r="L294" i="1"/>
  <c r="M283" i="1"/>
  <c r="M294" i="1" s="1"/>
  <c r="N289" i="1"/>
  <c r="C175" i="1"/>
  <c r="D175" i="1" s="1"/>
  <c r="E175" i="1" s="1"/>
  <c r="E259" i="1" s="1"/>
  <c r="N238" i="1"/>
  <c r="F289" i="1"/>
  <c r="L49" i="1"/>
  <c r="M49" i="1" s="1"/>
  <c r="N78" i="1"/>
  <c r="N127" i="1"/>
  <c r="N145" i="1"/>
  <c r="N182" i="1"/>
  <c r="D264" i="1"/>
  <c r="N271" i="1"/>
  <c r="D293" i="1"/>
  <c r="E265" i="1"/>
  <c r="E276" i="1" s="1"/>
  <c r="E283" i="1"/>
  <c r="E294" i="1" s="1"/>
  <c r="Q61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21" i="5"/>
  <c r="Q19" i="5"/>
  <c r="Q17" i="5"/>
  <c r="Q15" i="5"/>
  <c r="Q13" i="5"/>
  <c r="Q11" i="5"/>
  <c r="Q9" i="5"/>
  <c r="Q7" i="5"/>
  <c r="Q5" i="5"/>
  <c r="F58" i="3"/>
  <c r="F59" i="5" s="1"/>
  <c r="D58" i="3"/>
  <c r="D59" i="5" s="1"/>
  <c r="C58" i="3"/>
  <c r="C59" i="5" s="1"/>
  <c r="E58" i="3"/>
  <c r="E59" i="5" s="1"/>
  <c r="O291" i="2"/>
  <c r="P291" i="2" s="1"/>
  <c r="Q291" i="2" s="1"/>
  <c r="H291" i="2"/>
  <c r="I291" i="2" s="1"/>
  <c r="O290" i="2"/>
  <c r="P290" i="2" s="1"/>
  <c r="Q290" i="2" s="1"/>
  <c r="H290" i="2"/>
  <c r="I290" i="2" s="1"/>
  <c r="O289" i="2"/>
  <c r="P289" i="2" s="1"/>
  <c r="H289" i="2"/>
  <c r="D59" i="4" s="1"/>
  <c r="I60" i="5" s="1"/>
  <c r="E59" i="4"/>
  <c r="J60" i="5" s="1"/>
  <c r="O287" i="2"/>
  <c r="P287" i="2" s="1"/>
  <c r="Q287" i="2" s="1"/>
  <c r="H287" i="2"/>
  <c r="I287" i="2" s="1"/>
  <c r="O286" i="2"/>
  <c r="P286" i="2" s="1"/>
  <c r="Q286" i="2" s="1"/>
  <c r="H286" i="2"/>
  <c r="I286" i="2" s="1"/>
  <c r="O285" i="2"/>
  <c r="P285" i="2" s="1"/>
  <c r="H285" i="2"/>
  <c r="D57" i="4" s="1"/>
  <c r="I58" i="5" s="1"/>
  <c r="C57" i="4"/>
  <c r="H58" i="5" s="1"/>
  <c r="E57" i="4"/>
  <c r="J58" i="5" s="1"/>
  <c r="O283" i="2"/>
  <c r="H283" i="2"/>
  <c r="H294" i="2" s="1"/>
  <c r="O282" i="2"/>
  <c r="H282" i="2"/>
  <c r="I282" i="2" s="1"/>
  <c r="C55" i="4"/>
  <c r="H56" i="5" s="1"/>
  <c r="O273" i="2"/>
  <c r="H273" i="2"/>
  <c r="I273" i="2" s="1"/>
  <c r="O272" i="2"/>
  <c r="P272" i="2" s="1"/>
  <c r="Q272" i="2" s="1"/>
  <c r="H272" i="2"/>
  <c r="I272" i="2" s="1"/>
  <c r="O271" i="2"/>
  <c r="P271" i="2" s="1"/>
  <c r="F53" i="4" s="1"/>
  <c r="H271" i="2"/>
  <c r="D53" i="4" s="1"/>
  <c r="I54" i="5" s="1"/>
  <c r="C53" i="4"/>
  <c r="H54" i="5" s="1"/>
  <c r="O269" i="2"/>
  <c r="P269" i="2" s="1"/>
  <c r="Q269" i="2" s="1"/>
  <c r="H269" i="2"/>
  <c r="I269" i="2" s="1"/>
  <c r="O268" i="2"/>
  <c r="H268" i="2"/>
  <c r="I268" i="2" s="1"/>
  <c r="O267" i="2"/>
  <c r="P267" i="2" s="1"/>
  <c r="H267" i="2"/>
  <c r="D51" i="4" s="1"/>
  <c r="I52" i="5" s="1"/>
  <c r="C51" i="4"/>
  <c r="H52" i="5" s="1"/>
  <c r="E51" i="4"/>
  <c r="J52" i="5" s="1"/>
  <c r="O265" i="2"/>
  <c r="P265" i="2" s="1"/>
  <c r="H265" i="2"/>
  <c r="O264" i="2"/>
  <c r="P264" i="2" s="1"/>
  <c r="Q264" i="2" s="1"/>
  <c r="H264" i="2"/>
  <c r="O263" i="2"/>
  <c r="H263" i="2"/>
  <c r="H274" i="2" s="1"/>
  <c r="E49" i="4"/>
  <c r="J50" i="5" s="1"/>
  <c r="O256" i="2"/>
  <c r="P256" i="2" s="1"/>
  <c r="Q256" i="2" s="1"/>
  <c r="H256" i="2"/>
  <c r="I256" i="2" s="1"/>
  <c r="O255" i="2"/>
  <c r="P255" i="2" s="1"/>
  <c r="Q255" i="2" s="1"/>
  <c r="H255" i="2"/>
  <c r="I255" i="2" s="1"/>
  <c r="C48" i="4"/>
  <c r="H49" i="5" s="1"/>
  <c r="E48" i="4"/>
  <c r="J49" i="5" s="1"/>
  <c r="O254" i="2"/>
  <c r="P254" i="2" s="1"/>
  <c r="F47" i="4" s="1"/>
  <c r="H254" i="2"/>
  <c r="D47" i="4" s="1"/>
  <c r="I48" i="5" s="1"/>
  <c r="C47" i="4"/>
  <c r="H48" i="5" s="1"/>
  <c r="E47" i="4"/>
  <c r="J48" i="5" s="1"/>
  <c r="O252" i="2"/>
  <c r="P252" i="2" s="1"/>
  <c r="Q252" i="2" s="1"/>
  <c r="H252" i="2"/>
  <c r="I252" i="2" s="1"/>
  <c r="O251" i="2"/>
  <c r="P251" i="2" s="1"/>
  <c r="Q251" i="2" s="1"/>
  <c r="H251" i="2"/>
  <c r="I251" i="2" s="1"/>
  <c r="E46" i="4"/>
  <c r="J47" i="5" s="1"/>
  <c r="O250" i="2"/>
  <c r="P250" i="2" s="1"/>
  <c r="H250" i="2"/>
  <c r="D45" i="4" s="1"/>
  <c r="I46" i="5" s="1"/>
  <c r="C45" i="4"/>
  <c r="H46" i="5" s="1"/>
  <c r="E45" i="4"/>
  <c r="J46" i="5" s="1"/>
  <c r="O248" i="2"/>
  <c r="P248" i="2" s="1"/>
  <c r="Q248" i="2" s="1"/>
  <c r="H248" i="2"/>
  <c r="I248" i="2" s="1"/>
  <c r="O247" i="2"/>
  <c r="P247" i="2" s="1"/>
  <c r="Q247" i="2" s="1"/>
  <c r="E44" i="4"/>
  <c r="J45" i="5" s="1"/>
  <c r="O246" i="2"/>
  <c r="P246" i="2" s="1"/>
  <c r="H246" i="2"/>
  <c r="D43" i="4" s="1"/>
  <c r="I44" i="5" s="1"/>
  <c r="C43" i="4"/>
  <c r="H44" i="5" s="1"/>
  <c r="E43" i="4"/>
  <c r="J44" i="5" s="1"/>
  <c r="O244" i="2"/>
  <c r="P244" i="2" s="1"/>
  <c r="Q244" i="2" s="1"/>
  <c r="H244" i="2"/>
  <c r="I244" i="2" s="1"/>
  <c r="O243" i="2"/>
  <c r="P243" i="2" s="1"/>
  <c r="Q243" i="2" s="1"/>
  <c r="H243" i="2"/>
  <c r="I243" i="2" s="1"/>
  <c r="O242" i="2"/>
  <c r="P242" i="2" s="1"/>
  <c r="H242" i="2"/>
  <c r="D41" i="4" s="1"/>
  <c r="I42" i="5" s="1"/>
  <c r="C41" i="4"/>
  <c r="H42" i="5" s="1"/>
  <c r="E41" i="4"/>
  <c r="J42" i="5" s="1"/>
  <c r="O240" i="2"/>
  <c r="P240" i="2" s="1"/>
  <c r="Q240" i="2" s="1"/>
  <c r="H240" i="2"/>
  <c r="I240" i="2" s="1"/>
  <c r="O239" i="2"/>
  <c r="P239" i="2" s="1"/>
  <c r="Q239" i="2" s="1"/>
  <c r="H239" i="2"/>
  <c r="I239" i="2" s="1"/>
  <c r="E40" i="4"/>
  <c r="J41" i="5" s="1"/>
  <c r="O238" i="2"/>
  <c r="P238" i="2" s="1"/>
  <c r="H238" i="2"/>
  <c r="D39" i="4" s="1"/>
  <c r="I40" i="5" s="1"/>
  <c r="C39" i="4"/>
  <c r="H40" i="5" s="1"/>
  <c r="E39" i="4"/>
  <c r="J40" i="5" s="1"/>
  <c r="O236" i="2"/>
  <c r="P236" i="2" s="1"/>
  <c r="Q236" i="2" s="1"/>
  <c r="H235" i="2"/>
  <c r="I235" i="2" s="1"/>
  <c r="E38" i="4"/>
  <c r="J39" i="5" s="1"/>
  <c r="C37" i="4"/>
  <c r="H38" i="5" s="1"/>
  <c r="O233" i="2"/>
  <c r="P233" i="2" s="1"/>
  <c r="Q233" i="2" s="1"/>
  <c r="H233" i="2"/>
  <c r="I233" i="2" s="1"/>
  <c r="O232" i="2"/>
  <c r="P232" i="2" s="1"/>
  <c r="Q232" i="2" s="1"/>
  <c r="H232" i="2"/>
  <c r="I232" i="2" s="1"/>
  <c r="O231" i="2"/>
  <c r="P231" i="2" s="1"/>
  <c r="H231" i="2"/>
  <c r="O230" i="2"/>
  <c r="P230" i="2" s="1"/>
  <c r="Q230" i="2" s="1"/>
  <c r="H230" i="2"/>
  <c r="I230" i="2" s="1"/>
  <c r="O229" i="2"/>
  <c r="P229" i="2" s="1"/>
  <c r="Q229" i="2" s="1"/>
  <c r="H229" i="2"/>
  <c r="I229" i="2" s="1"/>
  <c r="O228" i="2"/>
  <c r="P228" i="2" s="1"/>
  <c r="H228" i="2"/>
  <c r="O227" i="2"/>
  <c r="P227" i="2" s="1"/>
  <c r="Q227" i="2" s="1"/>
  <c r="H227" i="2"/>
  <c r="I227" i="2" s="1"/>
  <c r="O226" i="2"/>
  <c r="P226" i="2" s="1"/>
  <c r="Q226" i="2" s="1"/>
  <c r="H226" i="2"/>
  <c r="I226" i="2" s="1"/>
  <c r="O225" i="2"/>
  <c r="P225" i="2" s="1"/>
  <c r="H225" i="2"/>
  <c r="O224" i="2"/>
  <c r="P224" i="2" s="1"/>
  <c r="Q224" i="2" s="1"/>
  <c r="H224" i="2"/>
  <c r="I224" i="2" s="1"/>
  <c r="O223" i="2"/>
  <c r="P223" i="2" s="1"/>
  <c r="Q223" i="2" s="1"/>
  <c r="H223" i="2"/>
  <c r="I223" i="2" s="1"/>
  <c r="H222" i="2"/>
  <c r="O222" i="2"/>
  <c r="P222" i="2" s="1"/>
  <c r="O221" i="2"/>
  <c r="P221" i="2" s="1"/>
  <c r="Q221" i="2" s="1"/>
  <c r="H221" i="2"/>
  <c r="I221" i="2" s="1"/>
  <c r="O220" i="2"/>
  <c r="P220" i="2" s="1"/>
  <c r="Q220" i="2" s="1"/>
  <c r="H220" i="2"/>
  <c r="I220" i="2" s="1"/>
  <c r="O219" i="2"/>
  <c r="P219" i="2" s="1"/>
  <c r="H219" i="2"/>
  <c r="O217" i="2"/>
  <c r="P217" i="2" s="1"/>
  <c r="Q217" i="2" s="1"/>
  <c r="H217" i="2"/>
  <c r="I217" i="2" s="1"/>
  <c r="O216" i="2"/>
  <c r="P216" i="2" s="1"/>
  <c r="Q216" i="2" s="1"/>
  <c r="H216" i="2"/>
  <c r="I216" i="2" s="1"/>
  <c r="O215" i="2"/>
  <c r="P215" i="2" s="1"/>
  <c r="F35" i="4" s="1"/>
  <c r="H215" i="2"/>
  <c r="D35" i="4" s="1"/>
  <c r="I36" i="5" s="1"/>
  <c r="C35" i="4"/>
  <c r="H36" i="5" s="1"/>
  <c r="E35" i="4"/>
  <c r="J36" i="5" s="1"/>
  <c r="H213" i="2"/>
  <c r="I213" i="2" s="1"/>
  <c r="O213" i="2"/>
  <c r="P213" i="2" s="1"/>
  <c r="Q213" i="2" s="1"/>
  <c r="O209" i="2"/>
  <c r="P209" i="2" s="1"/>
  <c r="Q209" i="2" s="1"/>
  <c r="H209" i="2"/>
  <c r="I209" i="2" s="1"/>
  <c r="O208" i="2"/>
  <c r="P208" i="2" s="1"/>
  <c r="Q208" i="2" s="1"/>
  <c r="H208" i="2"/>
  <c r="I208" i="2" s="1"/>
  <c r="O207" i="2"/>
  <c r="P207" i="2" s="1"/>
  <c r="Q207" i="2" s="1"/>
  <c r="H207" i="2"/>
  <c r="I207" i="2" s="1"/>
  <c r="O206" i="2"/>
  <c r="P206" i="2" s="1"/>
  <c r="H206" i="2"/>
  <c r="O205" i="2"/>
  <c r="P205" i="2" s="1"/>
  <c r="Q205" i="2" s="1"/>
  <c r="H205" i="2"/>
  <c r="I205" i="2" s="1"/>
  <c r="O204" i="2"/>
  <c r="P204" i="2" s="1"/>
  <c r="Q204" i="2" s="1"/>
  <c r="O203" i="2"/>
  <c r="P203" i="2" s="1"/>
  <c r="Q203" i="2" s="1"/>
  <c r="H203" i="2"/>
  <c r="I203" i="2" s="1"/>
  <c r="O202" i="2"/>
  <c r="P202" i="2" s="1"/>
  <c r="H202" i="2"/>
  <c r="O201" i="2"/>
  <c r="P201" i="2" s="1"/>
  <c r="Q201" i="2" s="1"/>
  <c r="H201" i="2"/>
  <c r="I201" i="2" s="1"/>
  <c r="O200" i="2"/>
  <c r="P200" i="2" s="1"/>
  <c r="Q200" i="2" s="1"/>
  <c r="H200" i="2"/>
  <c r="I200" i="2" s="1"/>
  <c r="O199" i="2"/>
  <c r="P199" i="2" s="1"/>
  <c r="Q199" i="2" s="1"/>
  <c r="H199" i="2"/>
  <c r="I199" i="2" s="1"/>
  <c r="O198" i="2"/>
  <c r="P198" i="2" s="1"/>
  <c r="H198" i="2"/>
  <c r="O197" i="2"/>
  <c r="P197" i="2" s="1"/>
  <c r="Q197" i="2" s="1"/>
  <c r="H197" i="2"/>
  <c r="I197" i="2" s="1"/>
  <c r="O196" i="2"/>
  <c r="P196" i="2" s="1"/>
  <c r="Q196" i="2" s="1"/>
  <c r="H196" i="2"/>
  <c r="I196" i="2" s="1"/>
  <c r="O195" i="2"/>
  <c r="P195" i="2" s="1"/>
  <c r="Q195" i="2" s="1"/>
  <c r="H195" i="2"/>
  <c r="I195" i="2" s="1"/>
  <c r="O194" i="2"/>
  <c r="P194" i="2" s="1"/>
  <c r="H194" i="2"/>
  <c r="O193" i="2"/>
  <c r="P193" i="2" s="1"/>
  <c r="Q193" i="2" s="1"/>
  <c r="H193" i="2"/>
  <c r="I193" i="2" s="1"/>
  <c r="O192" i="2"/>
  <c r="P192" i="2" s="1"/>
  <c r="Q192" i="2" s="1"/>
  <c r="H192" i="2"/>
  <c r="I192" i="2" s="1"/>
  <c r="O191" i="2"/>
  <c r="P191" i="2" s="1"/>
  <c r="Q191" i="2" s="1"/>
  <c r="H191" i="2"/>
  <c r="I191" i="2" s="1"/>
  <c r="O190" i="2"/>
  <c r="P190" i="2" s="1"/>
  <c r="H190" i="2"/>
  <c r="O189" i="2"/>
  <c r="P189" i="2" s="1"/>
  <c r="Q189" i="2" s="1"/>
  <c r="H189" i="2"/>
  <c r="I189" i="2" s="1"/>
  <c r="O188" i="2"/>
  <c r="P188" i="2" s="1"/>
  <c r="Q188" i="2" s="1"/>
  <c r="H188" i="2"/>
  <c r="I188" i="2" s="1"/>
  <c r="O187" i="2"/>
  <c r="P187" i="2" s="1"/>
  <c r="Q187" i="2" s="1"/>
  <c r="H187" i="2"/>
  <c r="I187" i="2" s="1"/>
  <c r="H186" i="2"/>
  <c r="O185" i="2"/>
  <c r="P185" i="2" s="1"/>
  <c r="Q185" i="2" s="1"/>
  <c r="H185" i="2"/>
  <c r="I185" i="2" s="1"/>
  <c r="O184" i="2"/>
  <c r="P184" i="2" s="1"/>
  <c r="Q184" i="2" s="1"/>
  <c r="H184" i="2"/>
  <c r="I184" i="2" s="1"/>
  <c r="O183" i="2"/>
  <c r="P183" i="2" s="1"/>
  <c r="Q183" i="2" s="1"/>
  <c r="H183" i="2"/>
  <c r="I183" i="2" s="1"/>
  <c r="O182" i="2"/>
  <c r="P182" i="2" s="1"/>
  <c r="H182" i="2"/>
  <c r="O180" i="2"/>
  <c r="P180" i="2" s="1"/>
  <c r="Q180" i="2" s="1"/>
  <c r="H180" i="2"/>
  <c r="I180" i="2" s="1"/>
  <c r="H179" i="2"/>
  <c r="I179" i="2" s="1"/>
  <c r="H178" i="2"/>
  <c r="D31" i="4" s="1"/>
  <c r="I32" i="5" s="1"/>
  <c r="H176" i="2"/>
  <c r="I176" i="2" s="1"/>
  <c r="O176" i="2"/>
  <c r="P176" i="2" s="1"/>
  <c r="Q176" i="2" s="1"/>
  <c r="H175" i="2"/>
  <c r="I175" i="2" s="1"/>
  <c r="E30" i="4"/>
  <c r="J31" i="5" s="1"/>
  <c r="O173" i="2"/>
  <c r="P173" i="2" s="1"/>
  <c r="Q173" i="2" s="1"/>
  <c r="H173" i="2"/>
  <c r="I173" i="2" s="1"/>
  <c r="O172" i="2"/>
  <c r="P172" i="2" s="1"/>
  <c r="Q172" i="2" s="1"/>
  <c r="H172" i="2"/>
  <c r="I172" i="2" s="1"/>
  <c r="O171" i="2"/>
  <c r="P171" i="2" s="1"/>
  <c r="H171" i="2"/>
  <c r="O170" i="2"/>
  <c r="P170" i="2" s="1"/>
  <c r="Q170" i="2" s="1"/>
  <c r="H170" i="2"/>
  <c r="I170" i="2" s="1"/>
  <c r="O169" i="2"/>
  <c r="P169" i="2" s="1"/>
  <c r="Q169" i="2" s="1"/>
  <c r="H169" i="2"/>
  <c r="I169" i="2" s="1"/>
  <c r="O168" i="2"/>
  <c r="P168" i="2" s="1"/>
  <c r="H168" i="2"/>
  <c r="O167" i="2"/>
  <c r="P167" i="2" s="1"/>
  <c r="Q167" i="2" s="1"/>
  <c r="H167" i="2"/>
  <c r="I167" i="2" s="1"/>
  <c r="O166" i="2"/>
  <c r="P166" i="2" s="1"/>
  <c r="Q166" i="2" s="1"/>
  <c r="H166" i="2"/>
  <c r="I166" i="2" s="1"/>
  <c r="O165" i="2"/>
  <c r="P165" i="2" s="1"/>
  <c r="H165" i="2"/>
  <c r="O164" i="2"/>
  <c r="P164" i="2" s="1"/>
  <c r="Q164" i="2" s="1"/>
  <c r="H164" i="2"/>
  <c r="I164" i="2" s="1"/>
  <c r="O163" i="2"/>
  <c r="P163" i="2" s="1"/>
  <c r="Q163" i="2" s="1"/>
  <c r="H163" i="2"/>
  <c r="I163" i="2" s="1"/>
  <c r="O162" i="2"/>
  <c r="P162" i="2" s="1"/>
  <c r="H162" i="2"/>
  <c r="O161" i="2"/>
  <c r="P161" i="2" s="1"/>
  <c r="Q161" i="2" s="1"/>
  <c r="H161" i="2"/>
  <c r="I161" i="2" s="1"/>
  <c r="O160" i="2"/>
  <c r="P160" i="2" s="1"/>
  <c r="Q160" i="2" s="1"/>
  <c r="H160" i="2"/>
  <c r="I160" i="2" s="1"/>
  <c r="O159" i="2"/>
  <c r="P159" i="2" s="1"/>
  <c r="H159" i="2"/>
  <c r="O158" i="2"/>
  <c r="P158" i="2" s="1"/>
  <c r="Q158" i="2" s="1"/>
  <c r="H158" i="2"/>
  <c r="I158" i="2" s="1"/>
  <c r="O157" i="2"/>
  <c r="P157" i="2" s="1"/>
  <c r="Q157" i="2" s="1"/>
  <c r="H157" i="2"/>
  <c r="I157" i="2" s="1"/>
  <c r="H156" i="2"/>
  <c r="H174" i="2"/>
  <c r="O154" i="2"/>
  <c r="P154" i="2" s="1"/>
  <c r="Q154" i="2" s="1"/>
  <c r="H154" i="2"/>
  <c r="I154" i="2" s="1"/>
  <c r="O153" i="2"/>
  <c r="P153" i="2" s="1"/>
  <c r="Q153" i="2" s="1"/>
  <c r="H153" i="2"/>
  <c r="I153" i="2" s="1"/>
  <c r="C28" i="4"/>
  <c r="H29" i="5" s="1"/>
  <c r="E28" i="4"/>
  <c r="J29" i="5" s="1"/>
  <c r="O152" i="2"/>
  <c r="P152" i="2" s="1"/>
  <c r="H152" i="2"/>
  <c r="C27" i="4"/>
  <c r="H28" i="5" s="1"/>
  <c r="E27" i="4"/>
  <c r="J28" i="5" s="1"/>
  <c r="H150" i="2"/>
  <c r="I150" i="2" s="1"/>
  <c r="H149" i="2"/>
  <c r="I149" i="2" s="1"/>
  <c r="H148" i="2"/>
  <c r="C25" i="4"/>
  <c r="H26" i="5" s="1"/>
  <c r="O147" i="2"/>
  <c r="P147" i="2" s="1"/>
  <c r="Q147" i="2" s="1"/>
  <c r="H147" i="2"/>
  <c r="I147" i="2" s="1"/>
  <c r="O146" i="2"/>
  <c r="P146" i="2" s="1"/>
  <c r="Q146" i="2" s="1"/>
  <c r="H146" i="2"/>
  <c r="I146" i="2" s="1"/>
  <c r="O145" i="2"/>
  <c r="P145" i="2" s="1"/>
  <c r="H145" i="2"/>
  <c r="O144" i="2"/>
  <c r="P144" i="2" s="1"/>
  <c r="Q144" i="2" s="1"/>
  <c r="H144" i="2"/>
  <c r="I144" i="2" s="1"/>
  <c r="O143" i="2"/>
  <c r="P143" i="2" s="1"/>
  <c r="Q143" i="2" s="1"/>
  <c r="H143" i="2"/>
  <c r="I143" i="2" s="1"/>
  <c r="O142" i="2"/>
  <c r="P142" i="2" s="1"/>
  <c r="H142" i="2"/>
  <c r="O141" i="2"/>
  <c r="P141" i="2" s="1"/>
  <c r="Q141" i="2" s="1"/>
  <c r="H141" i="2"/>
  <c r="I141" i="2" s="1"/>
  <c r="O140" i="2"/>
  <c r="P140" i="2" s="1"/>
  <c r="Q140" i="2" s="1"/>
  <c r="H140" i="2"/>
  <c r="I140" i="2" s="1"/>
  <c r="O139" i="2"/>
  <c r="P139" i="2" s="1"/>
  <c r="H139" i="2"/>
  <c r="O138" i="2"/>
  <c r="P138" i="2" s="1"/>
  <c r="Q138" i="2" s="1"/>
  <c r="H138" i="2"/>
  <c r="I138" i="2" s="1"/>
  <c r="O137" i="2"/>
  <c r="P137" i="2" s="1"/>
  <c r="Q137" i="2" s="1"/>
  <c r="H137" i="2"/>
  <c r="I137" i="2" s="1"/>
  <c r="O136" i="2"/>
  <c r="P136" i="2" s="1"/>
  <c r="H136" i="2"/>
  <c r="O135" i="2"/>
  <c r="P135" i="2" s="1"/>
  <c r="Q135" i="2" s="1"/>
  <c r="H135" i="2"/>
  <c r="I135" i="2" s="1"/>
  <c r="O134" i="2"/>
  <c r="P134" i="2" s="1"/>
  <c r="Q134" i="2" s="1"/>
  <c r="H134" i="2"/>
  <c r="I134" i="2" s="1"/>
  <c r="O133" i="2"/>
  <c r="P133" i="2" s="1"/>
  <c r="H133" i="2"/>
  <c r="O132" i="2"/>
  <c r="P132" i="2" s="1"/>
  <c r="Q132" i="2" s="1"/>
  <c r="H132" i="2"/>
  <c r="I132" i="2" s="1"/>
  <c r="O131" i="2"/>
  <c r="P131" i="2" s="1"/>
  <c r="Q131" i="2" s="1"/>
  <c r="H131" i="2"/>
  <c r="I131" i="2" s="1"/>
  <c r="O130" i="2"/>
  <c r="P130" i="2" s="1"/>
  <c r="H130" i="2"/>
  <c r="O129" i="2"/>
  <c r="P129" i="2" s="1"/>
  <c r="Q129" i="2" s="1"/>
  <c r="H129" i="2"/>
  <c r="I129" i="2" s="1"/>
  <c r="P128" i="2"/>
  <c r="Q128" i="2" s="1"/>
  <c r="O128" i="2"/>
  <c r="H128" i="2"/>
  <c r="I128" i="2" s="1"/>
  <c r="O127" i="2"/>
  <c r="P127" i="2" s="1"/>
  <c r="H127" i="2"/>
  <c r="O126" i="2"/>
  <c r="P126" i="2" s="1"/>
  <c r="Q126" i="2" s="1"/>
  <c r="H126" i="2"/>
  <c r="I126" i="2" s="1"/>
  <c r="O125" i="2"/>
  <c r="P125" i="2" s="1"/>
  <c r="Q125" i="2" s="1"/>
  <c r="H125" i="2"/>
  <c r="I125" i="2" s="1"/>
  <c r="O124" i="2"/>
  <c r="P124" i="2" s="1"/>
  <c r="H124" i="2"/>
  <c r="O123" i="2"/>
  <c r="P123" i="2" s="1"/>
  <c r="Q123" i="2" s="1"/>
  <c r="H123" i="2"/>
  <c r="I123" i="2" s="1"/>
  <c r="O122" i="2"/>
  <c r="P122" i="2" s="1"/>
  <c r="Q122" i="2" s="1"/>
  <c r="H122" i="2"/>
  <c r="I122" i="2" s="1"/>
  <c r="O121" i="2"/>
  <c r="P121" i="2" s="1"/>
  <c r="H121" i="2"/>
  <c r="O120" i="2"/>
  <c r="P120" i="2" s="1"/>
  <c r="Q120" i="2" s="1"/>
  <c r="H120" i="2"/>
  <c r="I120" i="2" s="1"/>
  <c r="O119" i="2"/>
  <c r="P119" i="2" s="1"/>
  <c r="Q119" i="2" s="1"/>
  <c r="H119" i="2"/>
  <c r="I119" i="2" s="1"/>
  <c r="O118" i="2"/>
  <c r="P118" i="2" s="1"/>
  <c r="H118" i="2"/>
  <c r="O116" i="2"/>
  <c r="P116" i="2" s="1"/>
  <c r="Q116" i="2" s="1"/>
  <c r="H116" i="2"/>
  <c r="I116" i="2" s="1"/>
  <c r="O115" i="2"/>
  <c r="P115" i="2" s="1"/>
  <c r="Q115" i="2" s="1"/>
  <c r="H115" i="2"/>
  <c r="I115" i="2" s="1"/>
  <c r="E24" i="4"/>
  <c r="J25" i="5" s="1"/>
  <c r="O114" i="2"/>
  <c r="P114" i="2" s="1"/>
  <c r="H114" i="2"/>
  <c r="D23" i="4" s="1"/>
  <c r="I24" i="5" s="1"/>
  <c r="C23" i="4"/>
  <c r="H24" i="5" s="1"/>
  <c r="E23" i="4"/>
  <c r="J24" i="5" s="1"/>
  <c r="O112" i="2"/>
  <c r="P112" i="2" s="1"/>
  <c r="Q112" i="2" s="1"/>
  <c r="H112" i="2"/>
  <c r="I112" i="2" s="1"/>
  <c r="H111" i="2"/>
  <c r="I111" i="2" s="1"/>
  <c r="E22" i="4"/>
  <c r="J23" i="5" s="1"/>
  <c r="O111" i="2"/>
  <c r="P111" i="2" s="1"/>
  <c r="Q111" i="2" s="1"/>
  <c r="O110" i="2"/>
  <c r="P110" i="2" s="1"/>
  <c r="H110" i="2"/>
  <c r="D21" i="4" s="1"/>
  <c r="I22" i="5" s="1"/>
  <c r="H108" i="2"/>
  <c r="I108" i="2" s="1"/>
  <c r="H107" i="2"/>
  <c r="I107" i="2" s="1"/>
  <c r="H106" i="2"/>
  <c r="D19" i="4" s="1"/>
  <c r="I20" i="5" s="1"/>
  <c r="O105" i="2"/>
  <c r="P105" i="2" s="1"/>
  <c r="Q105" i="2" s="1"/>
  <c r="H105" i="2"/>
  <c r="I105" i="2" s="1"/>
  <c r="O104" i="2"/>
  <c r="P104" i="2" s="1"/>
  <c r="Q104" i="2" s="1"/>
  <c r="H104" i="2"/>
  <c r="I104" i="2" s="1"/>
  <c r="O103" i="2"/>
  <c r="P103" i="2" s="1"/>
  <c r="H103" i="2"/>
  <c r="O102" i="2"/>
  <c r="P102" i="2" s="1"/>
  <c r="Q102" i="2" s="1"/>
  <c r="H102" i="2"/>
  <c r="I102" i="2" s="1"/>
  <c r="O101" i="2"/>
  <c r="P101" i="2" s="1"/>
  <c r="Q101" i="2" s="1"/>
  <c r="H101" i="2"/>
  <c r="I101" i="2" s="1"/>
  <c r="O100" i="2"/>
  <c r="P100" i="2" s="1"/>
  <c r="H100" i="2"/>
  <c r="O99" i="2"/>
  <c r="P99" i="2" s="1"/>
  <c r="Q99" i="2" s="1"/>
  <c r="H99" i="2"/>
  <c r="I99" i="2" s="1"/>
  <c r="O98" i="2"/>
  <c r="P98" i="2" s="1"/>
  <c r="Q98" i="2" s="1"/>
  <c r="H98" i="2"/>
  <c r="I98" i="2" s="1"/>
  <c r="O97" i="2"/>
  <c r="P97" i="2" s="1"/>
  <c r="H97" i="2"/>
  <c r="H95" i="2"/>
  <c r="I95" i="2" s="1"/>
  <c r="H94" i="2"/>
  <c r="I94" i="2" s="1"/>
  <c r="H93" i="2"/>
  <c r="C17" i="4"/>
  <c r="H18" i="5" s="1"/>
  <c r="O92" i="2"/>
  <c r="P92" i="2" s="1"/>
  <c r="Q92" i="2" s="1"/>
  <c r="H92" i="2"/>
  <c r="I92" i="2" s="1"/>
  <c r="O91" i="2"/>
  <c r="P91" i="2" s="1"/>
  <c r="Q91" i="2" s="1"/>
  <c r="H91" i="2"/>
  <c r="I91" i="2" s="1"/>
  <c r="O90" i="2"/>
  <c r="P90" i="2" s="1"/>
  <c r="H90" i="2"/>
  <c r="O89" i="2"/>
  <c r="P89" i="2" s="1"/>
  <c r="Q89" i="2" s="1"/>
  <c r="H89" i="2"/>
  <c r="I89" i="2" s="1"/>
  <c r="O88" i="2"/>
  <c r="P88" i="2" s="1"/>
  <c r="Q88" i="2" s="1"/>
  <c r="H88" i="2"/>
  <c r="I88" i="2" s="1"/>
  <c r="O87" i="2"/>
  <c r="P87" i="2" s="1"/>
  <c r="H87" i="2"/>
  <c r="O86" i="2"/>
  <c r="P86" i="2" s="1"/>
  <c r="Q86" i="2" s="1"/>
  <c r="H86" i="2"/>
  <c r="I86" i="2" s="1"/>
  <c r="O85" i="2"/>
  <c r="P85" i="2" s="1"/>
  <c r="Q85" i="2" s="1"/>
  <c r="H85" i="2"/>
  <c r="I85" i="2" s="1"/>
  <c r="O84" i="2"/>
  <c r="P84" i="2" s="1"/>
  <c r="H84" i="2"/>
  <c r="O83" i="2"/>
  <c r="P83" i="2" s="1"/>
  <c r="Q83" i="2" s="1"/>
  <c r="H83" i="2"/>
  <c r="I83" i="2" s="1"/>
  <c r="O82" i="2"/>
  <c r="P82" i="2" s="1"/>
  <c r="Q82" i="2" s="1"/>
  <c r="H82" i="2"/>
  <c r="I82" i="2" s="1"/>
  <c r="O81" i="2"/>
  <c r="P81" i="2" s="1"/>
  <c r="H81" i="2"/>
  <c r="O80" i="2"/>
  <c r="P80" i="2" s="1"/>
  <c r="Q80" i="2" s="1"/>
  <c r="H80" i="2"/>
  <c r="I80" i="2" s="1"/>
  <c r="O79" i="2"/>
  <c r="P79" i="2" s="1"/>
  <c r="Q79" i="2" s="1"/>
  <c r="H79" i="2"/>
  <c r="I79" i="2" s="1"/>
  <c r="O78" i="2"/>
  <c r="P78" i="2" s="1"/>
  <c r="H78" i="2"/>
  <c r="O77" i="2"/>
  <c r="P77" i="2" s="1"/>
  <c r="Q77" i="2" s="1"/>
  <c r="H77" i="2"/>
  <c r="I77" i="2" s="1"/>
  <c r="O76" i="2"/>
  <c r="P76" i="2" s="1"/>
  <c r="Q76" i="2" s="1"/>
  <c r="H76" i="2"/>
  <c r="I76" i="2" s="1"/>
  <c r="O75" i="2"/>
  <c r="P75" i="2" s="1"/>
  <c r="H75" i="2"/>
  <c r="O74" i="2"/>
  <c r="P74" i="2" s="1"/>
  <c r="Q74" i="2" s="1"/>
  <c r="H74" i="2"/>
  <c r="I74" i="2" s="1"/>
  <c r="O73" i="2"/>
  <c r="P73" i="2" s="1"/>
  <c r="Q73" i="2" s="1"/>
  <c r="H73" i="2"/>
  <c r="I73" i="2" s="1"/>
  <c r="O72" i="2"/>
  <c r="P72" i="2" s="1"/>
  <c r="H72" i="2"/>
  <c r="O71" i="2"/>
  <c r="P71" i="2" s="1"/>
  <c r="Q71" i="2" s="1"/>
  <c r="H71" i="2"/>
  <c r="I71" i="2" s="1"/>
  <c r="O70" i="2"/>
  <c r="P70" i="2" s="1"/>
  <c r="Q70" i="2" s="1"/>
  <c r="H70" i="2"/>
  <c r="I70" i="2" s="1"/>
  <c r="O69" i="2"/>
  <c r="P69" i="2" s="1"/>
  <c r="H69" i="2"/>
  <c r="O68" i="2"/>
  <c r="P68" i="2" s="1"/>
  <c r="Q68" i="2" s="1"/>
  <c r="H68" i="2"/>
  <c r="I68" i="2" s="1"/>
  <c r="O67" i="2"/>
  <c r="P67" i="2" s="1"/>
  <c r="Q67" i="2" s="1"/>
  <c r="H67" i="2"/>
  <c r="I67" i="2" s="1"/>
  <c r="O66" i="2"/>
  <c r="P66" i="2" s="1"/>
  <c r="H66" i="2"/>
  <c r="O65" i="2"/>
  <c r="P65" i="2" s="1"/>
  <c r="Q65" i="2" s="1"/>
  <c r="H65" i="2"/>
  <c r="I65" i="2" s="1"/>
  <c r="O64" i="2"/>
  <c r="P64" i="2" s="1"/>
  <c r="Q64" i="2" s="1"/>
  <c r="H64" i="2"/>
  <c r="I64" i="2" s="1"/>
  <c r="O63" i="2"/>
  <c r="P63" i="2" s="1"/>
  <c r="H63" i="2"/>
  <c r="O62" i="2"/>
  <c r="P62" i="2" s="1"/>
  <c r="Q62" i="2" s="1"/>
  <c r="H62" i="2"/>
  <c r="I62" i="2" s="1"/>
  <c r="O61" i="2"/>
  <c r="P61" i="2" s="1"/>
  <c r="Q61" i="2" s="1"/>
  <c r="H61" i="2"/>
  <c r="I61" i="2" s="1"/>
  <c r="O60" i="2"/>
  <c r="P60" i="2" s="1"/>
  <c r="H60" i="2"/>
  <c r="O58" i="2"/>
  <c r="P58" i="2" s="1"/>
  <c r="Q58" i="2" s="1"/>
  <c r="H58" i="2"/>
  <c r="I58" i="2" s="1"/>
  <c r="O57" i="2"/>
  <c r="P57" i="2" s="1"/>
  <c r="Q57" i="2" s="1"/>
  <c r="H57" i="2"/>
  <c r="I57" i="2" s="1"/>
  <c r="E16" i="4"/>
  <c r="J17" i="5" s="1"/>
  <c r="O56" i="2"/>
  <c r="P56" i="2" s="1"/>
  <c r="H56" i="2"/>
  <c r="D15" i="4" s="1"/>
  <c r="I16" i="5" s="1"/>
  <c r="E15" i="4"/>
  <c r="J16" i="5" s="1"/>
  <c r="O54" i="2"/>
  <c r="P54" i="2" s="1"/>
  <c r="Q54" i="2" s="1"/>
  <c r="H54" i="2"/>
  <c r="I54" i="2" s="1"/>
  <c r="O53" i="2"/>
  <c r="P53" i="2" s="1"/>
  <c r="Q53" i="2" s="1"/>
  <c r="H53" i="2"/>
  <c r="I53" i="2" s="1"/>
  <c r="H52" i="2"/>
  <c r="D13" i="4" s="1"/>
  <c r="I14" i="5" s="1"/>
  <c r="O52" i="2"/>
  <c r="P52" i="2" s="1"/>
  <c r="F13" i="4" s="1"/>
  <c r="E13" i="4"/>
  <c r="J14" i="5" s="1"/>
  <c r="O50" i="2"/>
  <c r="P50" i="2" s="1"/>
  <c r="Q50" i="2" s="1"/>
  <c r="C12" i="4"/>
  <c r="H13" i="5" s="1"/>
  <c r="C11" i="4"/>
  <c r="H12" i="5" s="1"/>
  <c r="E11" i="4"/>
  <c r="J12" i="5" s="1"/>
  <c r="O47" i="2"/>
  <c r="P47" i="2" s="1"/>
  <c r="Q47" i="2" s="1"/>
  <c r="H47" i="2"/>
  <c r="I47" i="2" s="1"/>
  <c r="O46" i="2"/>
  <c r="P46" i="2" s="1"/>
  <c r="Q46" i="2" s="1"/>
  <c r="H46" i="2"/>
  <c r="I46" i="2" s="1"/>
  <c r="O45" i="2"/>
  <c r="P45" i="2" s="1"/>
  <c r="H45" i="2"/>
  <c r="O44" i="2"/>
  <c r="P44" i="2" s="1"/>
  <c r="Q44" i="2" s="1"/>
  <c r="H44" i="2"/>
  <c r="I44" i="2" s="1"/>
  <c r="O43" i="2"/>
  <c r="P43" i="2" s="1"/>
  <c r="Q43" i="2" s="1"/>
  <c r="H43" i="2"/>
  <c r="I43" i="2" s="1"/>
  <c r="O42" i="2"/>
  <c r="P42" i="2" s="1"/>
  <c r="H42" i="2"/>
  <c r="O41" i="2"/>
  <c r="P41" i="2" s="1"/>
  <c r="Q41" i="2" s="1"/>
  <c r="H41" i="2"/>
  <c r="I41" i="2" s="1"/>
  <c r="O40" i="2"/>
  <c r="P40" i="2" s="1"/>
  <c r="Q40" i="2" s="1"/>
  <c r="H40" i="2"/>
  <c r="I40" i="2" s="1"/>
  <c r="O39" i="2"/>
  <c r="P39" i="2" s="1"/>
  <c r="H39" i="2"/>
  <c r="O38" i="2"/>
  <c r="P38" i="2" s="1"/>
  <c r="Q38" i="2" s="1"/>
  <c r="H38" i="2"/>
  <c r="I38" i="2" s="1"/>
  <c r="O37" i="2"/>
  <c r="P37" i="2" s="1"/>
  <c r="Q37" i="2" s="1"/>
  <c r="H37" i="2"/>
  <c r="I37" i="2" s="1"/>
  <c r="O36" i="2"/>
  <c r="P36" i="2" s="1"/>
  <c r="H36" i="2"/>
  <c r="O35" i="2"/>
  <c r="P35" i="2" s="1"/>
  <c r="Q35" i="2" s="1"/>
  <c r="H35" i="2"/>
  <c r="I35" i="2" s="1"/>
  <c r="O34" i="2"/>
  <c r="P34" i="2" s="1"/>
  <c r="Q34" i="2" s="1"/>
  <c r="H34" i="2"/>
  <c r="I34" i="2" s="1"/>
  <c r="O33" i="2"/>
  <c r="P33" i="2" s="1"/>
  <c r="H33" i="2"/>
  <c r="O32" i="2"/>
  <c r="P32" i="2" s="1"/>
  <c r="Q32" i="2" s="1"/>
  <c r="H32" i="2"/>
  <c r="I32" i="2" s="1"/>
  <c r="O31" i="2"/>
  <c r="P31" i="2" s="1"/>
  <c r="Q31" i="2" s="1"/>
  <c r="H31" i="2"/>
  <c r="I31" i="2" s="1"/>
  <c r="O30" i="2"/>
  <c r="P30" i="2" s="1"/>
  <c r="H30" i="2"/>
  <c r="O29" i="2"/>
  <c r="P29" i="2" s="1"/>
  <c r="Q29" i="2" s="1"/>
  <c r="H29" i="2"/>
  <c r="I29" i="2" s="1"/>
  <c r="O28" i="2"/>
  <c r="P28" i="2" s="1"/>
  <c r="Q28" i="2" s="1"/>
  <c r="H28" i="2"/>
  <c r="I28" i="2" s="1"/>
  <c r="O27" i="2"/>
  <c r="P27" i="2" s="1"/>
  <c r="H27" i="2"/>
  <c r="O26" i="2"/>
  <c r="P26" i="2" s="1"/>
  <c r="Q26" i="2" s="1"/>
  <c r="H26" i="2"/>
  <c r="I26" i="2" s="1"/>
  <c r="O25" i="2"/>
  <c r="P25" i="2" s="1"/>
  <c r="Q25" i="2" s="1"/>
  <c r="H25" i="2"/>
  <c r="I25" i="2" s="1"/>
  <c r="O24" i="2"/>
  <c r="P24" i="2" s="1"/>
  <c r="H24" i="2"/>
  <c r="O23" i="2"/>
  <c r="P23" i="2" s="1"/>
  <c r="Q23" i="2" s="1"/>
  <c r="H23" i="2"/>
  <c r="I23" i="2" s="1"/>
  <c r="O22" i="2"/>
  <c r="P22" i="2" s="1"/>
  <c r="Q22" i="2" s="1"/>
  <c r="H22" i="2"/>
  <c r="I22" i="2" s="1"/>
  <c r="O21" i="2"/>
  <c r="P21" i="2" s="1"/>
  <c r="H21" i="2"/>
  <c r="O19" i="2"/>
  <c r="P19" i="2" s="1"/>
  <c r="Q19" i="2" s="1"/>
  <c r="H19" i="2"/>
  <c r="I19" i="2" s="1"/>
  <c r="O18" i="2"/>
  <c r="P18" i="2" s="1"/>
  <c r="Q18" i="2" s="1"/>
  <c r="H18" i="2"/>
  <c r="I18" i="2" s="1"/>
  <c r="C10" i="4"/>
  <c r="H11" i="5" s="1"/>
  <c r="O17" i="2"/>
  <c r="P17" i="2" s="1"/>
  <c r="H17" i="2"/>
  <c r="D9" i="4" s="1"/>
  <c r="I10" i="5" s="1"/>
  <c r="E9" i="4"/>
  <c r="J10" i="5" s="1"/>
  <c r="O15" i="2"/>
  <c r="P15" i="2" s="1"/>
  <c r="H15" i="2"/>
  <c r="I15" i="2" s="1"/>
  <c r="O14" i="2"/>
  <c r="P14" i="2" s="1"/>
  <c r="H14" i="2"/>
  <c r="I14" i="2" s="1"/>
  <c r="D8" i="4" s="1"/>
  <c r="I9" i="5" s="1"/>
  <c r="O13" i="2"/>
  <c r="P13" i="2" s="1"/>
  <c r="H13" i="2"/>
  <c r="D7" i="4" s="1"/>
  <c r="I8" i="5" s="1"/>
  <c r="C7" i="4"/>
  <c r="H8" i="5" s="1"/>
  <c r="E7" i="4"/>
  <c r="J8" i="5" s="1"/>
  <c r="O11" i="2"/>
  <c r="P11" i="2" s="1"/>
  <c r="Q11" i="2" s="1"/>
  <c r="H11" i="2"/>
  <c r="I11" i="2" s="1"/>
  <c r="O10" i="2"/>
  <c r="P10" i="2" s="1"/>
  <c r="Q10" i="2" s="1"/>
  <c r="H10" i="2"/>
  <c r="I10" i="2" s="1"/>
  <c r="E6" i="4"/>
  <c r="J7" i="5" s="1"/>
  <c r="O9" i="2"/>
  <c r="P9" i="2" s="1"/>
  <c r="F5" i="4" s="1"/>
  <c r="H9" i="2"/>
  <c r="D5" i="4" s="1"/>
  <c r="I6" i="5" s="1"/>
  <c r="C5" i="4"/>
  <c r="H6" i="5" s="1"/>
  <c r="O7" i="2"/>
  <c r="H7" i="2"/>
  <c r="I7" i="2" s="1"/>
  <c r="O6" i="2"/>
  <c r="H6" i="2"/>
  <c r="I6" i="2" s="1"/>
  <c r="H5" i="2"/>
  <c r="G294" i="1"/>
  <c r="G293" i="1"/>
  <c r="O291" i="1"/>
  <c r="P291" i="1" s="1"/>
  <c r="Q291" i="1" s="1"/>
  <c r="H291" i="1"/>
  <c r="I291" i="1" s="1"/>
  <c r="O290" i="1"/>
  <c r="P290" i="1" s="1"/>
  <c r="Q290" i="1" s="1"/>
  <c r="H290" i="1"/>
  <c r="I290" i="1" s="1"/>
  <c r="E60" i="3"/>
  <c r="E61" i="5" s="1"/>
  <c r="O289" i="1"/>
  <c r="P289" i="1" s="1"/>
  <c r="F59" i="3" s="1"/>
  <c r="H289" i="1"/>
  <c r="C59" i="3"/>
  <c r="C60" i="5" s="1"/>
  <c r="E59" i="3"/>
  <c r="E60" i="5" s="1"/>
  <c r="O60" i="5" s="1"/>
  <c r="O287" i="1"/>
  <c r="P287" i="1" s="1"/>
  <c r="Q287" i="1" s="1"/>
  <c r="H287" i="1"/>
  <c r="I287" i="1" s="1"/>
  <c r="O286" i="1"/>
  <c r="P286" i="1" s="1"/>
  <c r="Q286" i="1" s="1"/>
  <c r="H286" i="1"/>
  <c r="I286" i="1" s="1"/>
  <c r="O285" i="1"/>
  <c r="P285" i="1" s="1"/>
  <c r="H285" i="1"/>
  <c r="D57" i="3" s="1"/>
  <c r="D58" i="5" s="1"/>
  <c r="C57" i="3"/>
  <c r="C58" i="5" s="1"/>
  <c r="E57" i="3"/>
  <c r="E58" i="5" s="1"/>
  <c r="O58" i="5" s="1"/>
  <c r="O283" i="1"/>
  <c r="H283" i="1"/>
  <c r="O282" i="1"/>
  <c r="P282" i="1" s="1"/>
  <c r="H282" i="1"/>
  <c r="H293" i="1" s="1"/>
  <c r="C55" i="3"/>
  <c r="C56" i="5" s="1"/>
  <c r="M56" i="5" s="1"/>
  <c r="G276" i="1"/>
  <c r="O273" i="1"/>
  <c r="P273" i="1" s="1"/>
  <c r="Q273" i="1" s="1"/>
  <c r="H273" i="1"/>
  <c r="I273" i="1" s="1"/>
  <c r="O272" i="1"/>
  <c r="P272" i="1" s="1"/>
  <c r="Q272" i="1" s="1"/>
  <c r="H272" i="1"/>
  <c r="I272" i="1" s="1"/>
  <c r="O271" i="1"/>
  <c r="P271" i="1" s="1"/>
  <c r="F53" i="3" s="1"/>
  <c r="H271" i="1"/>
  <c r="D53" i="3" s="1"/>
  <c r="D54" i="5" s="1"/>
  <c r="N54" i="5" s="1"/>
  <c r="C53" i="3"/>
  <c r="C54" i="5" s="1"/>
  <c r="M54" i="5" s="1"/>
  <c r="E53" i="3"/>
  <c r="E54" i="5" s="1"/>
  <c r="O269" i="1"/>
  <c r="P269" i="1" s="1"/>
  <c r="Q269" i="1" s="1"/>
  <c r="H269" i="1"/>
  <c r="O268" i="1"/>
  <c r="P268" i="1" s="1"/>
  <c r="Q268" i="1" s="1"/>
  <c r="H268" i="1"/>
  <c r="I268" i="1" s="1"/>
  <c r="O267" i="1"/>
  <c r="P267" i="1" s="1"/>
  <c r="H267" i="1"/>
  <c r="C51" i="3"/>
  <c r="C52" i="5" s="1"/>
  <c r="M52" i="5" s="1"/>
  <c r="O265" i="1"/>
  <c r="P265" i="1" s="1"/>
  <c r="H265" i="1"/>
  <c r="I265" i="1" s="1"/>
  <c r="G274" i="1"/>
  <c r="C49" i="3"/>
  <c r="C50" i="5" s="1"/>
  <c r="O256" i="1"/>
  <c r="P256" i="1" s="1"/>
  <c r="Q256" i="1" s="1"/>
  <c r="H256" i="1"/>
  <c r="I256" i="1" s="1"/>
  <c r="O255" i="1"/>
  <c r="P255" i="1" s="1"/>
  <c r="Q255" i="1" s="1"/>
  <c r="H255" i="1"/>
  <c r="I255" i="1" s="1"/>
  <c r="O254" i="1"/>
  <c r="P254" i="1" s="1"/>
  <c r="H254" i="1"/>
  <c r="D47" i="3" s="1"/>
  <c r="D48" i="5" s="1"/>
  <c r="N48" i="5" s="1"/>
  <c r="C47" i="3"/>
  <c r="C48" i="5" s="1"/>
  <c r="M48" i="5" s="1"/>
  <c r="E47" i="3"/>
  <c r="E48" i="5" s="1"/>
  <c r="O48" i="5" s="1"/>
  <c r="H252" i="1"/>
  <c r="I252" i="1" s="1"/>
  <c r="O252" i="1"/>
  <c r="P252" i="1" s="1"/>
  <c r="Q252" i="1" s="1"/>
  <c r="O251" i="1"/>
  <c r="P251" i="1" s="1"/>
  <c r="Q251" i="1" s="1"/>
  <c r="H251" i="1"/>
  <c r="I251" i="1" s="1"/>
  <c r="E46" i="3"/>
  <c r="E47" i="5" s="1"/>
  <c r="O47" i="5" s="1"/>
  <c r="O250" i="1"/>
  <c r="P250" i="1" s="1"/>
  <c r="F45" i="3" s="1"/>
  <c r="H250" i="1"/>
  <c r="C45" i="3"/>
  <c r="C46" i="5" s="1"/>
  <c r="M46" i="5" s="1"/>
  <c r="O248" i="1"/>
  <c r="P248" i="1" s="1"/>
  <c r="Q248" i="1" s="1"/>
  <c r="H248" i="1"/>
  <c r="I248" i="1" s="1"/>
  <c r="O247" i="1"/>
  <c r="P247" i="1" s="1"/>
  <c r="Q247" i="1" s="1"/>
  <c r="H247" i="1"/>
  <c r="I247" i="1" s="1"/>
  <c r="C44" i="3"/>
  <c r="C45" i="5" s="1"/>
  <c r="O246" i="1"/>
  <c r="P246" i="1" s="1"/>
  <c r="H246" i="1"/>
  <c r="D43" i="3" s="1"/>
  <c r="D44" i="5" s="1"/>
  <c r="C43" i="3"/>
  <c r="C44" i="5" s="1"/>
  <c r="M44" i="5" s="1"/>
  <c r="E43" i="3"/>
  <c r="E44" i="5" s="1"/>
  <c r="O244" i="1"/>
  <c r="P244" i="1" s="1"/>
  <c r="Q244" i="1" s="1"/>
  <c r="H244" i="1"/>
  <c r="I244" i="1" s="1"/>
  <c r="O243" i="1"/>
  <c r="P243" i="1" s="1"/>
  <c r="Q243" i="1" s="1"/>
  <c r="H243" i="1"/>
  <c r="I243" i="1" s="1"/>
  <c r="C42" i="3"/>
  <c r="C43" i="5" s="1"/>
  <c r="O242" i="1"/>
  <c r="P242" i="1" s="1"/>
  <c r="H242" i="1"/>
  <c r="D41" i="3" s="1"/>
  <c r="D42" i="5" s="1"/>
  <c r="C41" i="3"/>
  <c r="C42" i="5" s="1"/>
  <c r="M42" i="5" s="1"/>
  <c r="E41" i="3"/>
  <c r="E42" i="5" s="1"/>
  <c r="O240" i="1"/>
  <c r="P240" i="1" s="1"/>
  <c r="Q240" i="1" s="1"/>
  <c r="H240" i="1"/>
  <c r="I240" i="1" s="1"/>
  <c r="O239" i="1"/>
  <c r="P239" i="1" s="1"/>
  <c r="Q239" i="1" s="1"/>
  <c r="H239" i="1"/>
  <c r="I239" i="1" s="1"/>
  <c r="O238" i="1"/>
  <c r="P238" i="1" s="1"/>
  <c r="F39" i="3" s="1"/>
  <c r="H238" i="1"/>
  <c r="D39" i="3" s="1"/>
  <c r="D40" i="5" s="1"/>
  <c r="E39" i="3"/>
  <c r="E40" i="5" s="1"/>
  <c r="O40" i="5" s="1"/>
  <c r="G236" i="1"/>
  <c r="G235" i="1"/>
  <c r="H235" i="1" s="1"/>
  <c r="I235" i="1" s="1"/>
  <c r="C38" i="3"/>
  <c r="C39" i="5" s="1"/>
  <c r="E38" i="3"/>
  <c r="E39" i="5" s="1"/>
  <c r="O39" i="5" s="1"/>
  <c r="G234" i="1"/>
  <c r="H234" i="1" s="1"/>
  <c r="D37" i="3" s="1"/>
  <c r="D38" i="5" s="1"/>
  <c r="C37" i="3"/>
  <c r="C38" i="5" s="1"/>
  <c r="M38" i="5" s="1"/>
  <c r="O233" i="1"/>
  <c r="P233" i="1" s="1"/>
  <c r="Q233" i="1" s="1"/>
  <c r="H233" i="1"/>
  <c r="I233" i="1" s="1"/>
  <c r="O232" i="1"/>
  <c r="P232" i="1" s="1"/>
  <c r="Q232" i="1" s="1"/>
  <c r="H232" i="1"/>
  <c r="I232" i="1" s="1"/>
  <c r="O231" i="1"/>
  <c r="P231" i="1" s="1"/>
  <c r="H231" i="1"/>
  <c r="O230" i="1"/>
  <c r="P230" i="1" s="1"/>
  <c r="Q230" i="1" s="1"/>
  <c r="H230" i="1"/>
  <c r="I230" i="1" s="1"/>
  <c r="O229" i="1"/>
  <c r="P229" i="1" s="1"/>
  <c r="Q229" i="1" s="1"/>
  <c r="H229" i="1"/>
  <c r="I229" i="1" s="1"/>
  <c r="O228" i="1"/>
  <c r="P228" i="1" s="1"/>
  <c r="H228" i="1"/>
  <c r="O227" i="1"/>
  <c r="P227" i="1" s="1"/>
  <c r="Q227" i="1" s="1"/>
  <c r="H227" i="1"/>
  <c r="I227" i="1" s="1"/>
  <c r="O226" i="1"/>
  <c r="P226" i="1" s="1"/>
  <c r="Q226" i="1" s="1"/>
  <c r="H226" i="1"/>
  <c r="I226" i="1" s="1"/>
  <c r="O225" i="1"/>
  <c r="P225" i="1" s="1"/>
  <c r="H225" i="1"/>
  <c r="O224" i="1"/>
  <c r="P224" i="1" s="1"/>
  <c r="Q224" i="1" s="1"/>
  <c r="H224" i="1"/>
  <c r="I224" i="1" s="1"/>
  <c r="O223" i="1"/>
  <c r="P223" i="1" s="1"/>
  <c r="Q223" i="1" s="1"/>
  <c r="H223" i="1"/>
  <c r="I223" i="1" s="1"/>
  <c r="O222" i="1"/>
  <c r="P222" i="1" s="1"/>
  <c r="H222" i="1"/>
  <c r="O221" i="1"/>
  <c r="P221" i="1" s="1"/>
  <c r="Q221" i="1" s="1"/>
  <c r="H221" i="1"/>
  <c r="I221" i="1" s="1"/>
  <c r="O220" i="1"/>
  <c r="P220" i="1" s="1"/>
  <c r="Q220" i="1" s="1"/>
  <c r="H220" i="1"/>
  <c r="I220" i="1" s="1"/>
  <c r="O219" i="1"/>
  <c r="P219" i="1" s="1"/>
  <c r="H219" i="1"/>
  <c r="O217" i="1"/>
  <c r="P217" i="1" s="1"/>
  <c r="Q217" i="1" s="1"/>
  <c r="H217" i="1"/>
  <c r="I217" i="1" s="1"/>
  <c r="O216" i="1"/>
  <c r="P216" i="1" s="1"/>
  <c r="Q216" i="1" s="1"/>
  <c r="H216" i="1"/>
  <c r="I216" i="1" s="1"/>
  <c r="H215" i="1"/>
  <c r="D35" i="3" s="1"/>
  <c r="D36" i="5" s="1"/>
  <c r="C35" i="3"/>
  <c r="C36" i="5" s="1"/>
  <c r="M36" i="5" s="1"/>
  <c r="E35" i="3"/>
  <c r="E36" i="5" s="1"/>
  <c r="O36" i="5" s="1"/>
  <c r="O215" i="1"/>
  <c r="P215" i="1" s="1"/>
  <c r="G213" i="1"/>
  <c r="H213" i="1" s="1"/>
  <c r="I213" i="1" s="1"/>
  <c r="G211" i="1"/>
  <c r="G258" i="1" s="1"/>
  <c r="G296" i="1" s="1"/>
  <c r="E33" i="3"/>
  <c r="E34" i="5" s="1"/>
  <c r="O209" i="1"/>
  <c r="P209" i="1" s="1"/>
  <c r="Q209" i="1" s="1"/>
  <c r="H209" i="1"/>
  <c r="I209" i="1" s="1"/>
  <c r="O208" i="1"/>
  <c r="P208" i="1" s="1"/>
  <c r="Q208" i="1" s="1"/>
  <c r="H208" i="1"/>
  <c r="I208" i="1" s="1"/>
  <c r="O207" i="1"/>
  <c r="P207" i="1" s="1"/>
  <c r="Q207" i="1" s="1"/>
  <c r="H207" i="1"/>
  <c r="I207" i="1" s="1"/>
  <c r="O206" i="1"/>
  <c r="P206" i="1" s="1"/>
  <c r="O205" i="1"/>
  <c r="P205" i="1" s="1"/>
  <c r="Q205" i="1" s="1"/>
  <c r="H205" i="1"/>
  <c r="I205" i="1" s="1"/>
  <c r="O204" i="1"/>
  <c r="P204" i="1" s="1"/>
  <c r="Q204" i="1" s="1"/>
  <c r="H204" i="1"/>
  <c r="I204" i="1" s="1"/>
  <c r="O203" i="1"/>
  <c r="P203" i="1" s="1"/>
  <c r="Q203" i="1" s="1"/>
  <c r="H203" i="1"/>
  <c r="I203" i="1" s="1"/>
  <c r="O202" i="1"/>
  <c r="P202" i="1" s="1"/>
  <c r="H202" i="1"/>
  <c r="O201" i="1"/>
  <c r="P201" i="1" s="1"/>
  <c r="Q201" i="1" s="1"/>
  <c r="H201" i="1"/>
  <c r="I201" i="1" s="1"/>
  <c r="O200" i="1"/>
  <c r="P200" i="1" s="1"/>
  <c r="Q200" i="1" s="1"/>
  <c r="H200" i="1"/>
  <c r="I200" i="1" s="1"/>
  <c r="O199" i="1"/>
  <c r="P199" i="1" s="1"/>
  <c r="Q199" i="1" s="1"/>
  <c r="H199" i="1"/>
  <c r="I199" i="1" s="1"/>
  <c r="O198" i="1"/>
  <c r="P198" i="1" s="1"/>
  <c r="O197" i="1"/>
  <c r="P197" i="1" s="1"/>
  <c r="Q197" i="1" s="1"/>
  <c r="H197" i="1"/>
  <c r="I197" i="1" s="1"/>
  <c r="O196" i="1"/>
  <c r="P196" i="1" s="1"/>
  <c r="Q196" i="1" s="1"/>
  <c r="H196" i="1"/>
  <c r="I196" i="1" s="1"/>
  <c r="O195" i="1"/>
  <c r="P195" i="1" s="1"/>
  <c r="Q195" i="1" s="1"/>
  <c r="H195" i="1"/>
  <c r="I195" i="1" s="1"/>
  <c r="O194" i="1"/>
  <c r="P194" i="1" s="1"/>
  <c r="H194" i="1"/>
  <c r="O193" i="1"/>
  <c r="P193" i="1" s="1"/>
  <c r="Q193" i="1" s="1"/>
  <c r="H193" i="1"/>
  <c r="I193" i="1" s="1"/>
  <c r="O192" i="1"/>
  <c r="P192" i="1" s="1"/>
  <c r="Q192" i="1" s="1"/>
  <c r="O191" i="1"/>
  <c r="P191" i="1" s="1"/>
  <c r="Q191" i="1" s="1"/>
  <c r="H191" i="1"/>
  <c r="I191" i="1" s="1"/>
  <c r="O189" i="1"/>
  <c r="P189" i="1" s="1"/>
  <c r="Q189" i="1" s="1"/>
  <c r="H189" i="1"/>
  <c r="I189" i="1" s="1"/>
  <c r="O188" i="1"/>
  <c r="P188" i="1" s="1"/>
  <c r="Q188" i="1" s="1"/>
  <c r="H188" i="1"/>
  <c r="I188" i="1" s="1"/>
  <c r="O187" i="1"/>
  <c r="P187" i="1" s="1"/>
  <c r="Q187" i="1" s="1"/>
  <c r="H187" i="1"/>
  <c r="I187" i="1" s="1"/>
  <c r="O186" i="1"/>
  <c r="P186" i="1" s="1"/>
  <c r="O185" i="1"/>
  <c r="P185" i="1" s="1"/>
  <c r="Q185" i="1" s="1"/>
  <c r="H185" i="1"/>
  <c r="I185" i="1" s="1"/>
  <c r="H184" i="1"/>
  <c r="I184" i="1" s="1"/>
  <c r="O183" i="1"/>
  <c r="P183" i="1" s="1"/>
  <c r="Q183" i="1" s="1"/>
  <c r="H183" i="1"/>
  <c r="I183" i="1" s="1"/>
  <c r="O182" i="1"/>
  <c r="P182" i="1" s="1"/>
  <c r="H182" i="1"/>
  <c r="G210" i="1"/>
  <c r="O180" i="1"/>
  <c r="P180" i="1" s="1"/>
  <c r="Q180" i="1" s="1"/>
  <c r="H180" i="1"/>
  <c r="I180" i="1" s="1"/>
  <c r="O179" i="1"/>
  <c r="P179" i="1" s="1"/>
  <c r="Q179" i="1" s="1"/>
  <c r="H179" i="1"/>
  <c r="I179" i="1" s="1"/>
  <c r="C32" i="3"/>
  <c r="C33" i="5" s="1"/>
  <c r="C31" i="3"/>
  <c r="C32" i="5" s="1"/>
  <c r="G176" i="1"/>
  <c r="O176" i="1" s="1"/>
  <c r="P176" i="1" s="1"/>
  <c r="Q176" i="1" s="1"/>
  <c r="E30" i="3"/>
  <c r="E31" i="5" s="1"/>
  <c r="O31" i="5" s="1"/>
  <c r="O173" i="1"/>
  <c r="P173" i="1" s="1"/>
  <c r="Q173" i="1" s="1"/>
  <c r="H173" i="1"/>
  <c r="I173" i="1" s="1"/>
  <c r="O172" i="1"/>
  <c r="P172" i="1" s="1"/>
  <c r="Q172" i="1" s="1"/>
  <c r="H172" i="1"/>
  <c r="I172" i="1" s="1"/>
  <c r="O171" i="1"/>
  <c r="P171" i="1" s="1"/>
  <c r="H171" i="1"/>
  <c r="O170" i="1"/>
  <c r="P170" i="1" s="1"/>
  <c r="Q170" i="1" s="1"/>
  <c r="H170" i="1"/>
  <c r="I170" i="1" s="1"/>
  <c r="O169" i="1"/>
  <c r="P169" i="1" s="1"/>
  <c r="Q169" i="1" s="1"/>
  <c r="H169" i="1"/>
  <c r="I169" i="1" s="1"/>
  <c r="O168" i="1"/>
  <c r="P168" i="1" s="1"/>
  <c r="H168" i="1"/>
  <c r="O167" i="1"/>
  <c r="P167" i="1" s="1"/>
  <c r="Q167" i="1" s="1"/>
  <c r="H167" i="1"/>
  <c r="I167" i="1" s="1"/>
  <c r="O166" i="1"/>
  <c r="P166" i="1" s="1"/>
  <c r="Q166" i="1" s="1"/>
  <c r="H166" i="1"/>
  <c r="I166" i="1" s="1"/>
  <c r="J165" i="1" s="1"/>
  <c r="O165" i="1"/>
  <c r="P165" i="1" s="1"/>
  <c r="H165" i="1"/>
  <c r="O164" i="1"/>
  <c r="P164" i="1" s="1"/>
  <c r="Q164" i="1" s="1"/>
  <c r="H164" i="1"/>
  <c r="I164" i="1" s="1"/>
  <c r="O163" i="1"/>
  <c r="P163" i="1" s="1"/>
  <c r="Q163" i="1" s="1"/>
  <c r="H163" i="1"/>
  <c r="I163" i="1" s="1"/>
  <c r="O162" i="1"/>
  <c r="P162" i="1" s="1"/>
  <c r="H162" i="1"/>
  <c r="O161" i="1"/>
  <c r="P161" i="1" s="1"/>
  <c r="Q161" i="1" s="1"/>
  <c r="H161" i="1"/>
  <c r="I161" i="1" s="1"/>
  <c r="O160" i="1"/>
  <c r="P160" i="1" s="1"/>
  <c r="Q160" i="1" s="1"/>
  <c r="H160" i="1"/>
  <c r="I160" i="1" s="1"/>
  <c r="O159" i="1"/>
  <c r="P159" i="1" s="1"/>
  <c r="H159" i="1"/>
  <c r="O158" i="1"/>
  <c r="P158" i="1" s="1"/>
  <c r="Q158" i="1" s="1"/>
  <c r="H158" i="1"/>
  <c r="I158" i="1" s="1"/>
  <c r="O154" i="1"/>
  <c r="P154" i="1" s="1"/>
  <c r="Q154" i="1" s="1"/>
  <c r="H154" i="1"/>
  <c r="I154" i="1" s="1"/>
  <c r="O153" i="1"/>
  <c r="P153" i="1" s="1"/>
  <c r="Q153" i="1" s="1"/>
  <c r="H153" i="1"/>
  <c r="I153" i="1" s="1"/>
  <c r="C28" i="3"/>
  <c r="C29" i="5" s="1"/>
  <c r="M29" i="5" s="1"/>
  <c r="E28" i="3"/>
  <c r="E29" i="5" s="1"/>
  <c r="O29" i="5" s="1"/>
  <c r="G149" i="1"/>
  <c r="C26" i="3"/>
  <c r="C27" i="5" s="1"/>
  <c r="E26" i="3"/>
  <c r="E27" i="5" s="1"/>
  <c r="O147" i="1"/>
  <c r="P147" i="1" s="1"/>
  <c r="Q147" i="1" s="1"/>
  <c r="H147" i="1"/>
  <c r="I147" i="1" s="1"/>
  <c r="O146" i="1"/>
  <c r="P146" i="1" s="1"/>
  <c r="Q146" i="1" s="1"/>
  <c r="H146" i="1"/>
  <c r="I146" i="1" s="1"/>
  <c r="O145" i="1"/>
  <c r="P145" i="1" s="1"/>
  <c r="H145" i="1"/>
  <c r="O143" i="1"/>
  <c r="P143" i="1" s="1"/>
  <c r="Q143" i="1" s="1"/>
  <c r="H143" i="1"/>
  <c r="I143" i="1" s="1"/>
  <c r="H142" i="1"/>
  <c r="G148" i="1"/>
  <c r="O141" i="1"/>
  <c r="P141" i="1" s="1"/>
  <c r="Q141" i="1" s="1"/>
  <c r="H141" i="1"/>
  <c r="I141" i="1" s="1"/>
  <c r="O140" i="1"/>
  <c r="P140" i="1" s="1"/>
  <c r="Q140" i="1" s="1"/>
  <c r="H140" i="1"/>
  <c r="I140" i="1" s="1"/>
  <c r="O139" i="1"/>
  <c r="P139" i="1" s="1"/>
  <c r="H139" i="1"/>
  <c r="O138" i="1"/>
  <c r="P138" i="1" s="1"/>
  <c r="Q138" i="1" s="1"/>
  <c r="H138" i="1"/>
  <c r="I138" i="1" s="1"/>
  <c r="O137" i="1"/>
  <c r="P137" i="1" s="1"/>
  <c r="Q137" i="1" s="1"/>
  <c r="H137" i="1"/>
  <c r="I137" i="1" s="1"/>
  <c r="O136" i="1"/>
  <c r="P136" i="1" s="1"/>
  <c r="H136" i="1"/>
  <c r="O135" i="1"/>
  <c r="P135" i="1" s="1"/>
  <c r="Q135" i="1" s="1"/>
  <c r="H135" i="1"/>
  <c r="I135" i="1" s="1"/>
  <c r="O134" i="1"/>
  <c r="P134" i="1" s="1"/>
  <c r="Q134" i="1" s="1"/>
  <c r="H134" i="1"/>
  <c r="I134" i="1" s="1"/>
  <c r="O133" i="1"/>
  <c r="P133" i="1" s="1"/>
  <c r="H133" i="1"/>
  <c r="O132" i="1"/>
  <c r="P132" i="1" s="1"/>
  <c r="Q132" i="1" s="1"/>
  <c r="H132" i="1"/>
  <c r="I132" i="1" s="1"/>
  <c r="O131" i="1"/>
  <c r="P131" i="1" s="1"/>
  <c r="Q131" i="1" s="1"/>
  <c r="H131" i="1"/>
  <c r="I131" i="1" s="1"/>
  <c r="O130" i="1"/>
  <c r="P130" i="1" s="1"/>
  <c r="H130" i="1"/>
  <c r="O129" i="1"/>
  <c r="P129" i="1" s="1"/>
  <c r="Q129" i="1" s="1"/>
  <c r="H129" i="1"/>
  <c r="I129" i="1" s="1"/>
  <c r="O128" i="1"/>
  <c r="P128" i="1" s="1"/>
  <c r="Q128" i="1" s="1"/>
  <c r="H128" i="1"/>
  <c r="I128" i="1" s="1"/>
  <c r="O127" i="1"/>
  <c r="P127" i="1" s="1"/>
  <c r="H127" i="1"/>
  <c r="O126" i="1"/>
  <c r="P126" i="1" s="1"/>
  <c r="Q126" i="1" s="1"/>
  <c r="H126" i="1"/>
  <c r="I126" i="1" s="1"/>
  <c r="O125" i="1"/>
  <c r="P125" i="1" s="1"/>
  <c r="Q125" i="1" s="1"/>
  <c r="H125" i="1"/>
  <c r="I125" i="1" s="1"/>
  <c r="O124" i="1"/>
  <c r="P124" i="1" s="1"/>
  <c r="H124" i="1"/>
  <c r="O123" i="1"/>
  <c r="P123" i="1" s="1"/>
  <c r="Q123" i="1" s="1"/>
  <c r="H123" i="1"/>
  <c r="I123" i="1" s="1"/>
  <c r="O122" i="1"/>
  <c r="P122" i="1" s="1"/>
  <c r="Q122" i="1" s="1"/>
  <c r="H122" i="1"/>
  <c r="I122" i="1" s="1"/>
  <c r="O121" i="1"/>
  <c r="P121" i="1" s="1"/>
  <c r="H121" i="1"/>
  <c r="O120" i="1"/>
  <c r="P120" i="1" s="1"/>
  <c r="Q120" i="1" s="1"/>
  <c r="H120" i="1"/>
  <c r="I120" i="1" s="1"/>
  <c r="O119" i="1"/>
  <c r="P119" i="1" s="1"/>
  <c r="Q119" i="1" s="1"/>
  <c r="H119" i="1"/>
  <c r="I119" i="1" s="1"/>
  <c r="O118" i="1"/>
  <c r="P118" i="1" s="1"/>
  <c r="H118" i="1"/>
  <c r="O116" i="1"/>
  <c r="P116" i="1" s="1"/>
  <c r="Q116" i="1" s="1"/>
  <c r="H116" i="1"/>
  <c r="I116" i="1" s="1"/>
  <c r="H115" i="1"/>
  <c r="I115" i="1" s="1"/>
  <c r="O115" i="1"/>
  <c r="P115" i="1" s="1"/>
  <c r="Q115" i="1" s="1"/>
  <c r="O114" i="1"/>
  <c r="P114" i="1" s="1"/>
  <c r="C23" i="3"/>
  <c r="C24" i="5" s="1"/>
  <c r="M24" i="5" s="1"/>
  <c r="O112" i="1"/>
  <c r="P112" i="1" s="1"/>
  <c r="Q112" i="1" s="1"/>
  <c r="H112" i="1"/>
  <c r="I112" i="1" s="1"/>
  <c r="H111" i="1"/>
  <c r="I111" i="1" s="1"/>
  <c r="E22" i="3"/>
  <c r="E23" i="5" s="1"/>
  <c r="H110" i="1"/>
  <c r="D21" i="3" s="1"/>
  <c r="D22" i="5" s="1"/>
  <c r="N22" i="5" s="1"/>
  <c r="G108" i="1"/>
  <c r="H108" i="1" s="1"/>
  <c r="I108" i="1" s="1"/>
  <c r="G107" i="1"/>
  <c r="H107" i="1" s="1"/>
  <c r="I107" i="1" s="1"/>
  <c r="C20" i="3"/>
  <c r="C21" i="5" s="1"/>
  <c r="G106" i="1"/>
  <c r="H106" i="1" s="1"/>
  <c r="D19" i="3" s="1"/>
  <c r="D20" i="5" s="1"/>
  <c r="O105" i="1"/>
  <c r="P105" i="1" s="1"/>
  <c r="Q105" i="1" s="1"/>
  <c r="H105" i="1"/>
  <c r="I105" i="1" s="1"/>
  <c r="O104" i="1"/>
  <c r="P104" i="1" s="1"/>
  <c r="Q104" i="1" s="1"/>
  <c r="H104" i="1"/>
  <c r="I104" i="1" s="1"/>
  <c r="O103" i="1"/>
  <c r="P103" i="1" s="1"/>
  <c r="H103" i="1"/>
  <c r="O102" i="1"/>
  <c r="P102" i="1" s="1"/>
  <c r="Q102" i="1" s="1"/>
  <c r="H102" i="1"/>
  <c r="I102" i="1" s="1"/>
  <c r="O101" i="1"/>
  <c r="P101" i="1" s="1"/>
  <c r="Q101" i="1" s="1"/>
  <c r="H101" i="1"/>
  <c r="I101" i="1" s="1"/>
  <c r="O100" i="1"/>
  <c r="P100" i="1" s="1"/>
  <c r="H100" i="1"/>
  <c r="O99" i="1"/>
  <c r="P99" i="1" s="1"/>
  <c r="Q99" i="1" s="1"/>
  <c r="H99" i="1"/>
  <c r="I99" i="1" s="1"/>
  <c r="O98" i="1"/>
  <c r="P98" i="1" s="1"/>
  <c r="Q98" i="1" s="1"/>
  <c r="H98" i="1"/>
  <c r="I98" i="1" s="1"/>
  <c r="O97" i="1"/>
  <c r="P97" i="1" s="1"/>
  <c r="H97" i="1"/>
  <c r="C18" i="3"/>
  <c r="C19" i="5" s="1"/>
  <c r="G93" i="1"/>
  <c r="H93" i="1" s="1"/>
  <c r="D17" i="3" s="1"/>
  <c r="D18" i="5" s="1"/>
  <c r="C17" i="3"/>
  <c r="C18" i="5" s="1"/>
  <c r="M18" i="5" s="1"/>
  <c r="O92" i="1"/>
  <c r="P92" i="1" s="1"/>
  <c r="Q92" i="1" s="1"/>
  <c r="H92" i="1"/>
  <c r="I92" i="1" s="1"/>
  <c r="O91" i="1"/>
  <c r="P91" i="1" s="1"/>
  <c r="Q91" i="1" s="1"/>
  <c r="H91" i="1"/>
  <c r="I91" i="1" s="1"/>
  <c r="O90" i="1"/>
  <c r="P90" i="1" s="1"/>
  <c r="H90" i="1"/>
  <c r="P89" i="1"/>
  <c r="Q89" i="1" s="1"/>
  <c r="O89" i="1"/>
  <c r="H89" i="1"/>
  <c r="I89" i="1" s="1"/>
  <c r="O88" i="1"/>
  <c r="P88" i="1" s="1"/>
  <c r="Q88" i="1" s="1"/>
  <c r="H88" i="1"/>
  <c r="I88" i="1" s="1"/>
  <c r="O87" i="1"/>
  <c r="P87" i="1" s="1"/>
  <c r="H87" i="1"/>
  <c r="O86" i="1"/>
  <c r="P86" i="1" s="1"/>
  <c r="Q86" i="1" s="1"/>
  <c r="H86" i="1"/>
  <c r="I86" i="1" s="1"/>
  <c r="O85" i="1"/>
  <c r="P85" i="1" s="1"/>
  <c r="Q85" i="1" s="1"/>
  <c r="H85" i="1"/>
  <c r="I85" i="1" s="1"/>
  <c r="O84" i="1"/>
  <c r="P84" i="1" s="1"/>
  <c r="H84" i="1"/>
  <c r="O83" i="1"/>
  <c r="P83" i="1" s="1"/>
  <c r="Q83" i="1" s="1"/>
  <c r="H83" i="1"/>
  <c r="I83" i="1" s="1"/>
  <c r="O82" i="1"/>
  <c r="P82" i="1" s="1"/>
  <c r="Q82" i="1" s="1"/>
  <c r="H82" i="1"/>
  <c r="I82" i="1" s="1"/>
  <c r="O81" i="1"/>
  <c r="P81" i="1" s="1"/>
  <c r="H81" i="1"/>
  <c r="O80" i="1"/>
  <c r="P80" i="1" s="1"/>
  <c r="Q80" i="1" s="1"/>
  <c r="H80" i="1"/>
  <c r="I80" i="1" s="1"/>
  <c r="G95" i="1"/>
  <c r="O79" i="1"/>
  <c r="P79" i="1" s="1"/>
  <c r="Q79" i="1" s="1"/>
  <c r="O78" i="1"/>
  <c r="P78" i="1" s="1"/>
  <c r="H78" i="1"/>
  <c r="O77" i="1"/>
  <c r="P77" i="1" s="1"/>
  <c r="Q77" i="1" s="1"/>
  <c r="H77" i="1"/>
  <c r="I77" i="1" s="1"/>
  <c r="O76" i="1"/>
  <c r="P76" i="1" s="1"/>
  <c r="Q76" i="1" s="1"/>
  <c r="H76" i="1"/>
  <c r="I76" i="1" s="1"/>
  <c r="O75" i="1"/>
  <c r="P75" i="1" s="1"/>
  <c r="H75" i="1"/>
  <c r="O74" i="1"/>
  <c r="P74" i="1" s="1"/>
  <c r="Q74" i="1" s="1"/>
  <c r="H74" i="1"/>
  <c r="I74" i="1" s="1"/>
  <c r="O73" i="1"/>
  <c r="P73" i="1" s="1"/>
  <c r="Q73" i="1" s="1"/>
  <c r="H73" i="1"/>
  <c r="I73" i="1" s="1"/>
  <c r="O72" i="1"/>
  <c r="P72" i="1" s="1"/>
  <c r="H72" i="1"/>
  <c r="O71" i="1"/>
  <c r="P71" i="1" s="1"/>
  <c r="Q71" i="1" s="1"/>
  <c r="H71" i="1"/>
  <c r="I71" i="1" s="1"/>
  <c r="O70" i="1"/>
  <c r="P70" i="1" s="1"/>
  <c r="Q70" i="1" s="1"/>
  <c r="H70" i="1"/>
  <c r="I70" i="1" s="1"/>
  <c r="O69" i="1"/>
  <c r="P69" i="1" s="1"/>
  <c r="H69" i="1"/>
  <c r="O68" i="1"/>
  <c r="P68" i="1" s="1"/>
  <c r="Q68" i="1" s="1"/>
  <c r="H68" i="1"/>
  <c r="I68" i="1" s="1"/>
  <c r="O67" i="1"/>
  <c r="P67" i="1" s="1"/>
  <c r="Q67" i="1" s="1"/>
  <c r="H67" i="1"/>
  <c r="I67" i="1" s="1"/>
  <c r="O66" i="1"/>
  <c r="P66" i="1" s="1"/>
  <c r="H66" i="1"/>
  <c r="O65" i="1"/>
  <c r="P65" i="1" s="1"/>
  <c r="Q65" i="1" s="1"/>
  <c r="H65" i="1"/>
  <c r="I65" i="1" s="1"/>
  <c r="O64" i="1"/>
  <c r="P64" i="1" s="1"/>
  <c r="Q64" i="1" s="1"/>
  <c r="H64" i="1"/>
  <c r="I64" i="1" s="1"/>
  <c r="O63" i="1"/>
  <c r="P63" i="1" s="1"/>
  <c r="H63" i="1"/>
  <c r="O62" i="1"/>
  <c r="P62" i="1" s="1"/>
  <c r="Q62" i="1" s="1"/>
  <c r="H62" i="1"/>
  <c r="I62" i="1" s="1"/>
  <c r="O61" i="1"/>
  <c r="P61" i="1" s="1"/>
  <c r="Q61" i="1" s="1"/>
  <c r="H61" i="1"/>
  <c r="I61" i="1" s="1"/>
  <c r="O60" i="1"/>
  <c r="P60" i="1" s="1"/>
  <c r="H60" i="1"/>
  <c r="O58" i="1"/>
  <c r="P58" i="1" s="1"/>
  <c r="Q58" i="1" s="1"/>
  <c r="H58" i="1"/>
  <c r="I58" i="1" s="1"/>
  <c r="O57" i="1"/>
  <c r="P57" i="1" s="1"/>
  <c r="Q57" i="1" s="1"/>
  <c r="H57" i="1"/>
  <c r="I57" i="1" s="1"/>
  <c r="C16" i="3"/>
  <c r="C17" i="5" s="1"/>
  <c r="E16" i="3"/>
  <c r="E17" i="5" s="1"/>
  <c r="O17" i="5" s="1"/>
  <c r="O56" i="1"/>
  <c r="P56" i="1" s="1"/>
  <c r="F15" i="3" s="1"/>
  <c r="H56" i="1"/>
  <c r="D15" i="3" s="1"/>
  <c r="D16" i="5" s="1"/>
  <c r="N16" i="5" s="1"/>
  <c r="E15" i="3"/>
  <c r="E16" i="5" s="1"/>
  <c r="O16" i="5" s="1"/>
  <c r="O54" i="1"/>
  <c r="P54" i="1" s="1"/>
  <c r="Q54" i="1" s="1"/>
  <c r="H54" i="1"/>
  <c r="I54" i="1" s="1"/>
  <c r="H53" i="1"/>
  <c r="I53" i="1" s="1"/>
  <c r="O53" i="1"/>
  <c r="P53" i="1" s="1"/>
  <c r="Q53" i="1" s="1"/>
  <c r="O52" i="1"/>
  <c r="P52" i="1" s="1"/>
  <c r="F13" i="3" s="1"/>
  <c r="H52" i="1"/>
  <c r="C13" i="3"/>
  <c r="C14" i="5" s="1"/>
  <c r="E13" i="3"/>
  <c r="E14" i="5" s="1"/>
  <c r="G50" i="1"/>
  <c r="G49" i="1"/>
  <c r="H49" i="1" s="1"/>
  <c r="I49" i="1" s="1"/>
  <c r="E12" i="3"/>
  <c r="E13" i="5" s="1"/>
  <c r="G48" i="1"/>
  <c r="E11" i="3"/>
  <c r="E12" i="5" s="1"/>
  <c r="O47" i="1"/>
  <c r="P47" i="1" s="1"/>
  <c r="Q47" i="1" s="1"/>
  <c r="H47" i="1"/>
  <c r="I47" i="1" s="1"/>
  <c r="O46" i="1"/>
  <c r="P46" i="1" s="1"/>
  <c r="Q46" i="1" s="1"/>
  <c r="H46" i="1"/>
  <c r="I46" i="1" s="1"/>
  <c r="O45" i="1"/>
  <c r="P45" i="1" s="1"/>
  <c r="H45" i="1"/>
  <c r="O44" i="1"/>
  <c r="P44" i="1" s="1"/>
  <c r="Q44" i="1" s="1"/>
  <c r="H44" i="1"/>
  <c r="I44" i="1" s="1"/>
  <c r="O43" i="1"/>
  <c r="P43" i="1" s="1"/>
  <c r="Q43" i="1" s="1"/>
  <c r="H43" i="1"/>
  <c r="I43" i="1" s="1"/>
  <c r="O42" i="1"/>
  <c r="P42" i="1" s="1"/>
  <c r="H42" i="1"/>
  <c r="O41" i="1"/>
  <c r="P41" i="1" s="1"/>
  <c r="Q41" i="1" s="1"/>
  <c r="H41" i="1"/>
  <c r="I41" i="1" s="1"/>
  <c r="O40" i="1"/>
  <c r="P40" i="1" s="1"/>
  <c r="Q40" i="1" s="1"/>
  <c r="H40" i="1"/>
  <c r="I40" i="1" s="1"/>
  <c r="O39" i="1"/>
  <c r="P39" i="1" s="1"/>
  <c r="H39" i="1"/>
  <c r="O38" i="1"/>
  <c r="P38" i="1" s="1"/>
  <c r="Q38" i="1" s="1"/>
  <c r="H38" i="1"/>
  <c r="I38" i="1" s="1"/>
  <c r="O37" i="1"/>
  <c r="P37" i="1" s="1"/>
  <c r="Q37" i="1" s="1"/>
  <c r="H37" i="1"/>
  <c r="I37" i="1" s="1"/>
  <c r="O36" i="1"/>
  <c r="P36" i="1" s="1"/>
  <c r="H36" i="1"/>
  <c r="O35" i="1"/>
  <c r="P35" i="1" s="1"/>
  <c r="Q35" i="1" s="1"/>
  <c r="H35" i="1"/>
  <c r="I35" i="1" s="1"/>
  <c r="O34" i="1"/>
  <c r="P34" i="1" s="1"/>
  <c r="Q34" i="1" s="1"/>
  <c r="H34" i="1"/>
  <c r="I34" i="1" s="1"/>
  <c r="O33" i="1"/>
  <c r="P33" i="1" s="1"/>
  <c r="H33" i="1"/>
  <c r="O32" i="1"/>
  <c r="P32" i="1" s="1"/>
  <c r="Q32" i="1" s="1"/>
  <c r="H32" i="1"/>
  <c r="I32" i="1" s="1"/>
  <c r="O31" i="1"/>
  <c r="P31" i="1" s="1"/>
  <c r="Q31" i="1" s="1"/>
  <c r="H31" i="1"/>
  <c r="I31" i="1" s="1"/>
  <c r="O30" i="1"/>
  <c r="P30" i="1" s="1"/>
  <c r="H30" i="1"/>
  <c r="O29" i="1"/>
  <c r="P29" i="1" s="1"/>
  <c r="Q29" i="1" s="1"/>
  <c r="H29" i="1"/>
  <c r="I29" i="1" s="1"/>
  <c r="O28" i="1"/>
  <c r="P28" i="1" s="1"/>
  <c r="Q28" i="1" s="1"/>
  <c r="H28" i="1"/>
  <c r="I28" i="1" s="1"/>
  <c r="O27" i="1"/>
  <c r="P27" i="1" s="1"/>
  <c r="H27" i="1"/>
  <c r="O26" i="1"/>
  <c r="P26" i="1" s="1"/>
  <c r="Q26" i="1" s="1"/>
  <c r="H26" i="1"/>
  <c r="I26" i="1" s="1"/>
  <c r="O25" i="1"/>
  <c r="P25" i="1" s="1"/>
  <c r="Q25" i="1" s="1"/>
  <c r="H25" i="1"/>
  <c r="I25" i="1" s="1"/>
  <c r="O24" i="1"/>
  <c r="P24" i="1" s="1"/>
  <c r="H24" i="1"/>
  <c r="O23" i="1"/>
  <c r="P23" i="1" s="1"/>
  <c r="Q23" i="1" s="1"/>
  <c r="H23" i="1"/>
  <c r="I23" i="1" s="1"/>
  <c r="O22" i="1"/>
  <c r="P22" i="1" s="1"/>
  <c r="Q22" i="1" s="1"/>
  <c r="H22" i="1"/>
  <c r="I22" i="1" s="1"/>
  <c r="O21" i="1"/>
  <c r="P21" i="1" s="1"/>
  <c r="H21" i="1"/>
  <c r="H18" i="1"/>
  <c r="I18" i="1" s="1"/>
  <c r="C10" i="3"/>
  <c r="C11" i="5" s="1"/>
  <c r="M11" i="5" s="1"/>
  <c r="H17" i="1"/>
  <c r="D9" i="3" s="1"/>
  <c r="D10" i="5" s="1"/>
  <c r="C9" i="3"/>
  <c r="C10" i="5" s="1"/>
  <c r="E9" i="3"/>
  <c r="E10" i="5" s="1"/>
  <c r="O10" i="5" s="1"/>
  <c r="O17" i="1"/>
  <c r="P17" i="1" s="1"/>
  <c r="O15" i="1"/>
  <c r="P15" i="1" s="1"/>
  <c r="H15" i="1"/>
  <c r="I15" i="1" s="1"/>
  <c r="O14" i="1"/>
  <c r="P14" i="1" s="1"/>
  <c r="H14" i="1"/>
  <c r="I14" i="1" s="1"/>
  <c r="H13" i="1"/>
  <c r="D7" i="3" s="1"/>
  <c r="D8" i="5" s="1"/>
  <c r="C7" i="3"/>
  <c r="C8" i="5" s="1"/>
  <c r="M8" i="5" s="1"/>
  <c r="O11" i="1"/>
  <c r="P11" i="1" s="1"/>
  <c r="Q11" i="1" s="1"/>
  <c r="H11" i="1"/>
  <c r="I11" i="1" s="1"/>
  <c r="O10" i="1"/>
  <c r="P10" i="1" s="1"/>
  <c r="Q10" i="1" s="1"/>
  <c r="I10" i="1"/>
  <c r="H10" i="1"/>
  <c r="O9" i="1"/>
  <c r="P9" i="1" s="1"/>
  <c r="F5" i="3" s="1"/>
  <c r="H9" i="1"/>
  <c r="D5" i="3" s="1"/>
  <c r="D6" i="5" s="1"/>
  <c r="C5" i="3"/>
  <c r="C6" i="5" s="1"/>
  <c r="M6" i="5" s="1"/>
  <c r="E5" i="3"/>
  <c r="E6" i="5" s="1"/>
  <c r="O7" i="1"/>
  <c r="P7" i="1" s="1"/>
  <c r="Q7" i="1" s="1"/>
  <c r="H7" i="1"/>
  <c r="O6" i="1"/>
  <c r="H6" i="1"/>
  <c r="O5" i="1"/>
  <c r="H5" i="1"/>
  <c r="F5" i="2" l="1"/>
  <c r="M58" i="5"/>
  <c r="M33" i="5"/>
  <c r="D259" i="2"/>
  <c r="D297" i="2" s="1"/>
  <c r="O12" i="5"/>
  <c r="M27" i="5"/>
  <c r="O42" i="5"/>
  <c r="F40" i="4"/>
  <c r="K41" i="5" s="1"/>
  <c r="O44" i="5"/>
  <c r="D260" i="2"/>
  <c r="D298" i="2" s="1"/>
  <c r="F274" i="2"/>
  <c r="N5" i="1"/>
  <c r="N292" i="2"/>
  <c r="F48" i="4"/>
  <c r="K49" i="5" s="1"/>
  <c r="O14" i="5"/>
  <c r="O23" i="5"/>
  <c r="N58" i="5"/>
  <c r="D258" i="1"/>
  <c r="D296" i="1" s="1"/>
  <c r="F210" i="1"/>
  <c r="D28" i="3"/>
  <c r="D29" i="5" s="1"/>
  <c r="D14" i="3"/>
  <c r="D15" i="5" s="1"/>
  <c r="L259" i="1"/>
  <c r="L297" i="1" s="1"/>
  <c r="J228" i="1"/>
  <c r="C295" i="1"/>
  <c r="H294" i="1"/>
  <c r="O294" i="1"/>
  <c r="M259" i="1"/>
  <c r="J17" i="2"/>
  <c r="N10" i="5"/>
  <c r="D258" i="2"/>
  <c r="D296" i="2" s="1"/>
  <c r="E211" i="2"/>
  <c r="F46" i="4"/>
  <c r="K47" i="5" s="1"/>
  <c r="N40" i="5"/>
  <c r="J100" i="2"/>
  <c r="J254" i="2"/>
  <c r="J36" i="2"/>
  <c r="C50" i="4"/>
  <c r="H51" i="5" s="1"/>
  <c r="E56" i="4"/>
  <c r="J57" i="5" s="1"/>
  <c r="M298" i="2"/>
  <c r="F263" i="2"/>
  <c r="N6" i="5"/>
  <c r="R133" i="2"/>
  <c r="R145" i="2"/>
  <c r="H275" i="2"/>
  <c r="N274" i="2"/>
  <c r="E294" i="2"/>
  <c r="F292" i="2" s="1"/>
  <c r="E297" i="2"/>
  <c r="F16" i="4"/>
  <c r="K17" i="5" s="1"/>
  <c r="J81" i="2"/>
  <c r="C58" i="4"/>
  <c r="H59" i="5" s="1"/>
  <c r="M59" i="5" s="1"/>
  <c r="R190" i="2"/>
  <c r="R198" i="1"/>
  <c r="D54" i="4"/>
  <c r="I55" i="5" s="1"/>
  <c r="J66" i="2"/>
  <c r="J69" i="2"/>
  <c r="J97" i="2"/>
  <c r="J124" i="2"/>
  <c r="J127" i="2"/>
  <c r="J168" i="2"/>
  <c r="I283" i="2"/>
  <c r="D56" i="4" s="1"/>
  <c r="I57" i="5" s="1"/>
  <c r="N36" i="5"/>
  <c r="F22" i="4"/>
  <c r="K23" i="5" s="1"/>
  <c r="D49" i="4"/>
  <c r="I50" i="5" s="1"/>
  <c r="J42" i="2"/>
  <c r="J45" i="2"/>
  <c r="J114" i="2"/>
  <c r="J30" i="2"/>
  <c r="J156" i="2"/>
  <c r="D30" i="4"/>
  <c r="I31" i="5" s="1"/>
  <c r="J225" i="2"/>
  <c r="J250" i="2"/>
  <c r="N44" i="5"/>
  <c r="J33" i="2"/>
  <c r="D18" i="4"/>
  <c r="I19" i="5" s="1"/>
  <c r="D48" i="4"/>
  <c r="I49" i="5" s="1"/>
  <c r="D24" i="3"/>
  <c r="D25" i="5" s="1"/>
  <c r="F16" i="3"/>
  <c r="F17" i="5" s="1"/>
  <c r="J103" i="1"/>
  <c r="J100" i="1"/>
  <c r="D20" i="3"/>
  <c r="D21" i="5" s="1"/>
  <c r="R45" i="1"/>
  <c r="J42" i="1"/>
  <c r="J36" i="1"/>
  <c r="J39" i="1"/>
  <c r="J27" i="1"/>
  <c r="J30" i="1"/>
  <c r="O49" i="1"/>
  <c r="P49" i="1" s="1"/>
  <c r="Q49" i="1" s="1"/>
  <c r="J21" i="1"/>
  <c r="D40" i="3"/>
  <c r="D41" i="5" s="1"/>
  <c r="J222" i="1"/>
  <c r="J162" i="1"/>
  <c r="R171" i="1"/>
  <c r="J145" i="1"/>
  <c r="J84" i="1"/>
  <c r="J127" i="1"/>
  <c r="J118" i="1"/>
  <c r="J90" i="1"/>
  <c r="J130" i="1"/>
  <c r="N42" i="5"/>
  <c r="F36" i="4"/>
  <c r="K37" i="5" s="1"/>
  <c r="H236" i="2"/>
  <c r="I236" i="2" s="1"/>
  <c r="D38" i="4" s="1"/>
  <c r="I39" i="5" s="1"/>
  <c r="J231" i="2"/>
  <c r="J222" i="2"/>
  <c r="J182" i="2"/>
  <c r="J190" i="2"/>
  <c r="H211" i="2"/>
  <c r="H258" i="2" s="1"/>
  <c r="H296" i="2" s="1"/>
  <c r="R198" i="2"/>
  <c r="J206" i="2"/>
  <c r="J178" i="2"/>
  <c r="R165" i="2"/>
  <c r="J171" i="2"/>
  <c r="O149" i="2"/>
  <c r="P149" i="2" s="1"/>
  <c r="Q149" i="2" s="1"/>
  <c r="J136" i="2"/>
  <c r="J145" i="2"/>
  <c r="O150" i="2"/>
  <c r="P150" i="2" s="1"/>
  <c r="Q150" i="2" s="1"/>
  <c r="J133" i="2"/>
  <c r="O148" i="2"/>
  <c r="P148" i="2" s="1"/>
  <c r="F25" i="4" s="1"/>
  <c r="J121" i="2"/>
  <c r="N20" i="5"/>
  <c r="R72" i="2"/>
  <c r="O93" i="2"/>
  <c r="P93" i="2" s="1"/>
  <c r="R66" i="2"/>
  <c r="J78" i="2"/>
  <c r="O94" i="2"/>
  <c r="P94" i="2" s="1"/>
  <c r="Q94" i="2" s="1"/>
  <c r="O95" i="2"/>
  <c r="P95" i="2" s="1"/>
  <c r="Q95" i="2" s="1"/>
  <c r="J90" i="2"/>
  <c r="D14" i="4"/>
  <c r="I15" i="5" s="1"/>
  <c r="J13" i="2"/>
  <c r="D6" i="4"/>
  <c r="I7" i="5" s="1"/>
  <c r="N8" i="5"/>
  <c r="R27" i="2"/>
  <c r="R33" i="2"/>
  <c r="R162" i="2"/>
  <c r="D295" i="2"/>
  <c r="N281" i="2"/>
  <c r="N263" i="2"/>
  <c r="R60" i="2"/>
  <c r="L295" i="2"/>
  <c r="R39" i="2"/>
  <c r="R90" i="2"/>
  <c r="C295" i="2"/>
  <c r="R42" i="2"/>
  <c r="R168" i="2"/>
  <c r="R30" i="2"/>
  <c r="R81" i="2"/>
  <c r="R127" i="2"/>
  <c r="R142" i="2"/>
  <c r="R225" i="2"/>
  <c r="R84" i="2"/>
  <c r="R139" i="2"/>
  <c r="F44" i="4"/>
  <c r="K45" i="5" s="1"/>
  <c r="R9" i="2"/>
  <c r="R78" i="2"/>
  <c r="F24" i="4"/>
  <c r="K25" i="5" s="1"/>
  <c r="R159" i="2"/>
  <c r="R231" i="2"/>
  <c r="O276" i="2"/>
  <c r="R136" i="2"/>
  <c r="R69" i="2"/>
  <c r="F28" i="4"/>
  <c r="K29" i="5" s="1"/>
  <c r="M49" i="2"/>
  <c r="M259" i="2" s="1"/>
  <c r="M297" i="2" s="1"/>
  <c r="L259" i="2"/>
  <c r="L297" i="2" s="1"/>
  <c r="D60" i="3"/>
  <c r="D61" i="5" s="1"/>
  <c r="P283" i="1"/>
  <c r="Q283" i="1" s="1"/>
  <c r="Q294" i="1" s="1"/>
  <c r="I282" i="1"/>
  <c r="I293" i="1" s="1"/>
  <c r="F54" i="3"/>
  <c r="F55" i="5" s="1"/>
  <c r="D42" i="3"/>
  <c r="D43" i="5" s="1"/>
  <c r="J242" i="1"/>
  <c r="J238" i="1"/>
  <c r="J231" i="1"/>
  <c r="O235" i="1"/>
  <c r="P235" i="1" s="1"/>
  <c r="Q235" i="1" s="1"/>
  <c r="J219" i="1"/>
  <c r="R225" i="1"/>
  <c r="J225" i="1"/>
  <c r="D36" i="3"/>
  <c r="D37" i="5" s="1"/>
  <c r="J194" i="1"/>
  <c r="H211" i="1"/>
  <c r="J202" i="1"/>
  <c r="R202" i="1"/>
  <c r="R206" i="1"/>
  <c r="J171" i="1"/>
  <c r="H176" i="1"/>
  <c r="I176" i="1" s="1"/>
  <c r="J133" i="1"/>
  <c r="R130" i="1"/>
  <c r="J124" i="1"/>
  <c r="J110" i="1"/>
  <c r="D22" i="3"/>
  <c r="D23" i="5" s="1"/>
  <c r="R97" i="1"/>
  <c r="J97" i="1"/>
  <c r="J72" i="1"/>
  <c r="J81" i="1"/>
  <c r="J63" i="1"/>
  <c r="J69" i="1"/>
  <c r="J66" i="1"/>
  <c r="R63" i="1"/>
  <c r="O93" i="1"/>
  <c r="P93" i="1" s="1"/>
  <c r="F17" i="3" s="1"/>
  <c r="J60" i="1"/>
  <c r="F28" i="3"/>
  <c r="F29" i="5" s="1"/>
  <c r="F36" i="3"/>
  <c r="F37" i="5" s="1"/>
  <c r="F48" i="3"/>
  <c r="F49" i="5" s="1"/>
  <c r="D259" i="1"/>
  <c r="D297" i="1" s="1"/>
  <c r="M293" i="1"/>
  <c r="N292" i="1" s="1"/>
  <c r="N281" i="1"/>
  <c r="F5" i="1"/>
  <c r="E264" i="1"/>
  <c r="C50" i="3" s="1"/>
  <c r="C51" i="5" s="1"/>
  <c r="D275" i="1"/>
  <c r="R81" i="1"/>
  <c r="R124" i="1"/>
  <c r="R159" i="1"/>
  <c r="C259" i="1"/>
  <c r="C297" i="1" s="1"/>
  <c r="F174" i="1"/>
  <c r="R87" i="1"/>
  <c r="R33" i="1"/>
  <c r="R231" i="1"/>
  <c r="N263" i="1"/>
  <c r="N48" i="1"/>
  <c r="F52" i="3"/>
  <c r="F53" i="5" s="1"/>
  <c r="R168" i="1"/>
  <c r="C30" i="3"/>
  <c r="C31" i="5" s="1"/>
  <c r="E298" i="1"/>
  <c r="L258" i="1"/>
  <c r="L296" i="1" s="1"/>
  <c r="M211" i="1"/>
  <c r="F292" i="1"/>
  <c r="L274" i="1"/>
  <c r="N274" i="1" s="1"/>
  <c r="L260" i="1"/>
  <c r="L298" i="1" s="1"/>
  <c r="F8" i="3"/>
  <c r="F9" i="5" s="1"/>
  <c r="R194" i="1"/>
  <c r="R27" i="1"/>
  <c r="F24" i="3"/>
  <c r="F25" i="5" s="1"/>
  <c r="R139" i="1"/>
  <c r="F32" i="3"/>
  <c r="F33" i="5" s="1"/>
  <c r="F42" i="3"/>
  <c r="F43" i="5" s="1"/>
  <c r="F281" i="1"/>
  <c r="M260" i="1"/>
  <c r="M298" i="1" s="1"/>
  <c r="R133" i="1"/>
  <c r="F6" i="3"/>
  <c r="F7" i="5" s="1"/>
  <c r="D295" i="1"/>
  <c r="F257" i="1"/>
  <c r="R36" i="1"/>
  <c r="J24" i="1"/>
  <c r="R39" i="1"/>
  <c r="J45" i="1"/>
  <c r="D8" i="3"/>
  <c r="D9" i="5" s="1"/>
  <c r="N9" i="5" s="1"/>
  <c r="J13" i="1"/>
  <c r="R42" i="1"/>
  <c r="F9" i="3"/>
  <c r="R21" i="1"/>
  <c r="J33" i="1"/>
  <c r="C6" i="3"/>
  <c r="C7" i="5" s="1"/>
  <c r="M7" i="5" s="1"/>
  <c r="R24" i="1"/>
  <c r="R30" i="1"/>
  <c r="G5" i="3"/>
  <c r="G6" i="5" s="1"/>
  <c r="F6" i="5"/>
  <c r="R66" i="1"/>
  <c r="E21" i="3"/>
  <c r="E22" i="5" s="1"/>
  <c r="R9" i="1"/>
  <c r="R52" i="1"/>
  <c r="R69" i="1"/>
  <c r="J87" i="1"/>
  <c r="R90" i="1"/>
  <c r="C21" i="3"/>
  <c r="C22" i="5" s="1"/>
  <c r="R136" i="1"/>
  <c r="C8" i="3"/>
  <c r="C9" i="5" s="1"/>
  <c r="R84" i="1"/>
  <c r="R100" i="1"/>
  <c r="E19" i="3"/>
  <c r="E20" i="5" s="1"/>
  <c r="F23" i="3"/>
  <c r="R114" i="1"/>
  <c r="R118" i="1"/>
  <c r="J121" i="1"/>
  <c r="E25" i="3"/>
  <c r="E26" i="5" s="1"/>
  <c r="R186" i="1"/>
  <c r="E8" i="3"/>
  <c r="E9" i="5" s="1"/>
  <c r="O9" i="5" s="1"/>
  <c r="C15" i="3"/>
  <c r="C16" i="5" s="1"/>
  <c r="D16" i="3"/>
  <c r="D17" i="5" s="1"/>
  <c r="J56" i="1"/>
  <c r="R60" i="1"/>
  <c r="J75" i="1"/>
  <c r="C19" i="3"/>
  <c r="C20" i="5" s="1"/>
  <c r="C4" i="3"/>
  <c r="C5" i="5" s="1"/>
  <c r="E6" i="3"/>
  <c r="E7" i="5" s="1"/>
  <c r="O7" i="5" s="1"/>
  <c r="O18" i="1"/>
  <c r="P18" i="1" s="1"/>
  <c r="Q18" i="1" s="1"/>
  <c r="R72" i="1"/>
  <c r="R75" i="1"/>
  <c r="R103" i="1"/>
  <c r="O106" i="1"/>
  <c r="P106" i="1" s="1"/>
  <c r="R121" i="1"/>
  <c r="C3" i="3"/>
  <c r="O13" i="1"/>
  <c r="P13" i="1" s="1"/>
  <c r="I7" i="1"/>
  <c r="H19" i="1"/>
  <c r="I19" i="1" s="1"/>
  <c r="J17" i="1" s="1"/>
  <c r="C14" i="3"/>
  <c r="C15" i="5" s="1"/>
  <c r="M15" i="5" s="1"/>
  <c r="F16" i="5"/>
  <c r="R78" i="1"/>
  <c r="E18" i="3"/>
  <c r="E19" i="5" s="1"/>
  <c r="O108" i="1"/>
  <c r="P108" i="1" s="1"/>
  <c r="Q108" i="1" s="1"/>
  <c r="F14" i="5"/>
  <c r="D3" i="3"/>
  <c r="I6" i="1"/>
  <c r="P5" i="1"/>
  <c r="E3" i="3"/>
  <c r="P6" i="1"/>
  <c r="J9" i="1"/>
  <c r="D13" i="3"/>
  <c r="D14" i="5" s="1"/>
  <c r="N14" i="5" s="1"/>
  <c r="J52" i="1"/>
  <c r="F14" i="3"/>
  <c r="F15" i="5" s="1"/>
  <c r="R56" i="1"/>
  <c r="H95" i="1"/>
  <c r="I95" i="1" s="1"/>
  <c r="O95" i="1"/>
  <c r="P95" i="1" s="1"/>
  <c r="Q95" i="1" s="1"/>
  <c r="C22" i="3"/>
  <c r="C23" i="5" s="1"/>
  <c r="C24" i="3"/>
  <c r="C25" i="5" s="1"/>
  <c r="R127" i="1"/>
  <c r="O148" i="1"/>
  <c r="P148" i="1" s="1"/>
  <c r="H148" i="1"/>
  <c r="O152" i="1"/>
  <c r="P152" i="1" s="1"/>
  <c r="H152" i="1"/>
  <c r="O178" i="1"/>
  <c r="P178" i="1" s="1"/>
  <c r="H178" i="1"/>
  <c r="D6" i="3"/>
  <c r="D7" i="5" s="1"/>
  <c r="O19" i="1"/>
  <c r="P19" i="1" s="1"/>
  <c r="Q19" i="1" s="1"/>
  <c r="O48" i="1"/>
  <c r="P48" i="1" s="1"/>
  <c r="H48" i="1"/>
  <c r="O50" i="1"/>
  <c r="P50" i="1" s="1"/>
  <c r="Q50" i="1" s="1"/>
  <c r="H50" i="1"/>
  <c r="I50" i="1" s="1"/>
  <c r="D12" i="3" s="1"/>
  <c r="D13" i="5" s="1"/>
  <c r="E17" i="3"/>
  <c r="E18" i="5" s="1"/>
  <c r="E20" i="3"/>
  <c r="E21" i="5" s="1"/>
  <c r="E23" i="3"/>
  <c r="E24" i="5" s="1"/>
  <c r="O24" i="5" s="1"/>
  <c r="O110" i="1"/>
  <c r="P110" i="1" s="1"/>
  <c r="H144" i="1"/>
  <c r="I144" i="1" s="1"/>
  <c r="J142" i="1" s="1"/>
  <c r="G150" i="1"/>
  <c r="O190" i="1"/>
  <c r="P190" i="1" s="1"/>
  <c r="R190" i="1" s="1"/>
  <c r="H190" i="1"/>
  <c r="O234" i="1"/>
  <c r="P234" i="1" s="1"/>
  <c r="F40" i="3"/>
  <c r="F41" i="5" s="1"/>
  <c r="P41" i="5" s="1"/>
  <c r="R238" i="1"/>
  <c r="G94" i="1"/>
  <c r="O107" i="1"/>
  <c r="P107" i="1" s="1"/>
  <c r="Q107" i="1" s="1"/>
  <c r="R145" i="1"/>
  <c r="R162" i="1"/>
  <c r="J168" i="1"/>
  <c r="E32" i="3"/>
  <c r="E33" i="5" s="1"/>
  <c r="O210" i="1"/>
  <c r="P210" i="1" s="1"/>
  <c r="H210" i="1"/>
  <c r="O213" i="1"/>
  <c r="P213" i="1" s="1"/>
  <c r="Q213" i="1" s="1"/>
  <c r="R228" i="1"/>
  <c r="O111" i="1"/>
  <c r="P111" i="1" s="1"/>
  <c r="Q111" i="1" s="1"/>
  <c r="F22" i="3" s="1"/>
  <c r="F23" i="5" s="1"/>
  <c r="J139" i="1"/>
  <c r="O144" i="1"/>
  <c r="P144" i="1" s="1"/>
  <c r="Q144" i="1" s="1"/>
  <c r="O149" i="1"/>
  <c r="P149" i="1" s="1"/>
  <c r="Q149" i="1" s="1"/>
  <c r="H149" i="1"/>
  <c r="I149" i="1" s="1"/>
  <c r="H156" i="1"/>
  <c r="G174" i="1"/>
  <c r="O157" i="1"/>
  <c r="P157" i="1" s="1"/>
  <c r="Q157" i="1" s="1"/>
  <c r="H157" i="1"/>
  <c r="I157" i="1" s="1"/>
  <c r="R165" i="1"/>
  <c r="J182" i="1"/>
  <c r="E40" i="3"/>
  <c r="E41" i="5" s="1"/>
  <c r="O41" i="5" s="1"/>
  <c r="E24" i="3"/>
  <c r="E25" i="5" s="1"/>
  <c r="O25" i="5" s="1"/>
  <c r="C25" i="3"/>
  <c r="C26" i="5" s="1"/>
  <c r="M26" i="5" s="1"/>
  <c r="G175" i="1"/>
  <c r="E36" i="3"/>
  <c r="E37" i="5" s="1"/>
  <c r="R219" i="1"/>
  <c r="E42" i="3"/>
  <c r="E43" i="5" s="1"/>
  <c r="D3" i="4"/>
  <c r="J5" i="2"/>
  <c r="H79" i="1"/>
  <c r="I79" i="1" s="1"/>
  <c r="J78" i="1" s="1"/>
  <c r="J106" i="1"/>
  <c r="H114" i="1"/>
  <c r="O156" i="1"/>
  <c r="P156" i="1" s="1"/>
  <c r="F35" i="3"/>
  <c r="R215" i="1"/>
  <c r="H236" i="1"/>
  <c r="I236" i="1" s="1"/>
  <c r="J234" i="1" s="1"/>
  <c r="O236" i="1"/>
  <c r="P236" i="1" s="1"/>
  <c r="Q236" i="1" s="1"/>
  <c r="C12" i="3"/>
  <c r="C13" i="5" s="1"/>
  <c r="M13" i="5" s="1"/>
  <c r="J136" i="1"/>
  <c r="E27" i="3"/>
  <c r="E28" i="5" s="1"/>
  <c r="O28" i="5" s="1"/>
  <c r="J159" i="1"/>
  <c r="E31" i="3"/>
  <c r="E32" i="5" s="1"/>
  <c r="G212" i="1"/>
  <c r="O184" i="1"/>
  <c r="P184" i="1" s="1"/>
  <c r="Q184" i="1" s="1"/>
  <c r="R182" i="1" s="1"/>
  <c r="C33" i="3"/>
  <c r="C34" i="5" s="1"/>
  <c r="R222" i="1"/>
  <c r="F43" i="3"/>
  <c r="R246" i="1"/>
  <c r="E14" i="3"/>
  <c r="E15" i="5" s="1"/>
  <c r="C27" i="3"/>
  <c r="C28" i="5" s="1"/>
  <c r="M28" i="5" s="1"/>
  <c r="O211" i="1"/>
  <c r="F40" i="5"/>
  <c r="D45" i="3"/>
  <c r="D46" i="5" s="1"/>
  <c r="N46" i="5" s="1"/>
  <c r="J250" i="1"/>
  <c r="D46" i="3"/>
  <c r="D47" i="5" s="1"/>
  <c r="Q265" i="1"/>
  <c r="Q276" i="1" s="1"/>
  <c r="P276" i="1"/>
  <c r="H276" i="1"/>
  <c r="I269" i="1"/>
  <c r="I276" i="1" s="1"/>
  <c r="Q282" i="1"/>
  <c r="P293" i="1"/>
  <c r="C60" i="3"/>
  <c r="C61" i="5" s="1"/>
  <c r="C9" i="4"/>
  <c r="H10" i="5" s="1"/>
  <c r="M10" i="5" s="1"/>
  <c r="F10" i="4"/>
  <c r="K11" i="5" s="1"/>
  <c r="E14" i="4"/>
  <c r="J15" i="5" s="1"/>
  <c r="D32" i="3"/>
  <c r="D33" i="5" s="1"/>
  <c r="C36" i="3"/>
  <c r="C37" i="5" s="1"/>
  <c r="M37" i="5" s="1"/>
  <c r="F41" i="3"/>
  <c r="R242" i="1"/>
  <c r="E44" i="3"/>
  <c r="E45" i="5" s="1"/>
  <c r="O45" i="5" s="1"/>
  <c r="F46" i="3"/>
  <c r="F47" i="5" s="1"/>
  <c r="P47" i="5" s="1"/>
  <c r="C48" i="3"/>
  <c r="C49" i="5" s="1"/>
  <c r="M49" i="5" s="1"/>
  <c r="C52" i="3"/>
  <c r="C53" i="5" s="1"/>
  <c r="F7" i="4"/>
  <c r="R13" i="2"/>
  <c r="C18" i="4"/>
  <c r="H19" i="5" s="1"/>
  <c r="M19" i="5" s="1"/>
  <c r="H186" i="1"/>
  <c r="J186" i="1" s="1"/>
  <c r="H198" i="1"/>
  <c r="J198" i="1" s="1"/>
  <c r="J215" i="1"/>
  <c r="F46" i="5"/>
  <c r="E49" i="3"/>
  <c r="E50" i="5" s="1"/>
  <c r="O50" i="5" s="1"/>
  <c r="O264" i="1"/>
  <c r="G275" i="1"/>
  <c r="H264" i="1"/>
  <c r="E51" i="3"/>
  <c r="E52" i="5" s="1"/>
  <c r="O52" i="5" s="1"/>
  <c r="E8" i="4"/>
  <c r="J9" i="5" s="1"/>
  <c r="F9" i="4"/>
  <c r="R17" i="2"/>
  <c r="J21" i="2"/>
  <c r="R45" i="2"/>
  <c r="O107" i="2"/>
  <c r="P107" i="2" s="1"/>
  <c r="Q107" i="2" s="1"/>
  <c r="O142" i="1"/>
  <c r="P142" i="1" s="1"/>
  <c r="H192" i="1"/>
  <c r="I192" i="1" s="1"/>
  <c r="H206" i="1"/>
  <c r="J206" i="1" s="1"/>
  <c r="R250" i="1"/>
  <c r="D48" i="3"/>
  <c r="D49" i="5" s="1"/>
  <c r="D59" i="3"/>
  <c r="D60" i="5" s="1"/>
  <c r="N60" i="5" s="1"/>
  <c r="J289" i="1"/>
  <c r="F60" i="3"/>
  <c r="F61" i="5" s="1"/>
  <c r="R289" i="1"/>
  <c r="E5" i="4"/>
  <c r="J6" i="5" s="1"/>
  <c r="O6" i="5" s="1"/>
  <c r="J24" i="2"/>
  <c r="R24" i="2"/>
  <c r="J27" i="2"/>
  <c r="D44" i="3"/>
  <c r="D45" i="5" s="1"/>
  <c r="C54" i="3"/>
  <c r="C55" i="5" s="1"/>
  <c r="E56" i="3"/>
  <c r="E57" i="5" s="1"/>
  <c r="O57" i="5" s="1"/>
  <c r="F57" i="3"/>
  <c r="R285" i="1"/>
  <c r="P5" i="2"/>
  <c r="E10" i="4"/>
  <c r="J11" i="5" s="1"/>
  <c r="R21" i="2"/>
  <c r="C39" i="3"/>
  <c r="C40" i="5" s="1"/>
  <c r="M40" i="5" s="1"/>
  <c r="C40" i="3"/>
  <c r="C41" i="5" s="1"/>
  <c r="F44" i="3"/>
  <c r="F45" i="5" s="1"/>
  <c r="E45" i="3"/>
  <c r="E46" i="5" s="1"/>
  <c r="O46" i="5" s="1"/>
  <c r="O263" i="1"/>
  <c r="D51" i="3"/>
  <c r="D52" i="5" s="1"/>
  <c r="N52" i="5" s="1"/>
  <c r="F14" i="4"/>
  <c r="K15" i="5" s="1"/>
  <c r="R52" i="2"/>
  <c r="D17" i="4"/>
  <c r="I18" i="5" s="1"/>
  <c r="N18" i="5" s="1"/>
  <c r="J93" i="2"/>
  <c r="D20" i="4"/>
  <c r="I21" i="5" s="1"/>
  <c r="J106" i="2"/>
  <c r="C46" i="3"/>
  <c r="C47" i="5" s="1"/>
  <c r="F47" i="3"/>
  <c r="R254" i="1"/>
  <c r="F51" i="3"/>
  <c r="R267" i="1"/>
  <c r="F6" i="4"/>
  <c r="K7" i="5" s="1"/>
  <c r="O276" i="1"/>
  <c r="C15" i="4"/>
  <c r="H16" i="5" s="1"/>
  <c r="D16" i="4"/>
  <c r="I17" i="5" s="1"/>
  <c r="J118" i="2"/>
  <c r="R130" i="2"/>
  <c r="J246" i="1"/>
  <c r="J254" i="1"/>
  <c r="J271" i="1"/>
  <c r="H281" i="1"/>
  <c r="H292" i="1" s="1"/>
  <c r="R36" i="2"/>
  <c r="C14" i="4"/>
  <c r="H15" i="5" s="1"/>
  <c r="J63" i="2"/>
  <c r="J75" i="2"/>
  <c r="J87" i="2"/>
  <c r="O106" i="2"/>
  <c r="P106" i="2" s="1"/>
  <c r="C20" i="4"/>
  <c r="H21" i="5" s="1"/>
  <c r="M21" i="5" s="1"/>
  <c r="F23" i="4"/>
  <c r="R114" i="2"/>
  <c r="R118" i="2"/>
  <c r="R124" i="2"/>
  <c r="C26" i="4"/>
  <c r="H27" i="5" s="1"/>
  <c r="D54" i="3"/>
  <c r="D55" i="5" s="1"/>
  <c r="F60" i="5"/>
  <c r="D4" i="4"/>
  <c r="I5" i="5" s="1"/>
  <c r="C13" i="4"/>
  <c r="H14" i="5" s="1"/>
  <c r="M14" i="5" s="1"/>
  <c r="J56" i="2"/>
  <c r="E18" i="4"/>
  <c r="J19" i="5" s="1"/>
  <c r="E21" i="4"/>
  <c r="J22" i="5" s="1"/>
  <c r="R121" i="2"/>
  <c r="E52" i="3"/>
  <c r="E53" i="5" s="1"/>
  <c r="O53" i="5" s="1"/>
  <c r="F54" i="5"/>
  <c r="O281" i="1"/>
  <c r="O293" i="1"/>
  <c r="E3" i="4"/>
  <c r="C6" i="4"/>
  <c r="H7" i="5" s="1"/>
  <c r="F8" i="4"/>
  <c r="K9" i="5" s="1"/>
  <c r="D10" i="4"/>
  <c r="I11" i="5" s="1"/>
  <c r="J39" i="2"/>
  <c r="H48" i="2"/>
  <c r="K14" i="5"/>
  <c r="F15" i="4"/>
  <c r="R56" i="2"/>
  <c r="R63" i="2"/>
  <c r="R75" i="2"/>
  <c r="R87" i="2"/>
  <c r="E17" i="4"/>
  <c r="J18" i="5" s="1"/>
  <c r="R97" i="2"/>
  <c r="R100" i="2"/>
  <c r="J103" i="2"/>
  <c r="C19" i="4"/>
  <c r="H20" i="5" s="1"/>
  <c r="C22" i="4"/>
  <c r="H23" i="5" s="1"/>
  <c r="J139" i="2"/>
  <c r="R271" i="1"/>
  <c r="I283" i="1"/>
  <c r="I294" i="1" s="1"/>
  <c r="P6" i="2"/>
  <c r="J9" i="2"/>
  <c r="O48" i="2"/>
  <c r="P48" i="2" s="1"/>
  <c r="H49" i="2"/>
  <c r="I49" i="2" s="1"/>
  <c r="J60" i="2"/>
  <c r="O108" i="2"/>
  <c r="P108" i="2" s="1"/>
  <c r="Q108" i="2" s="1"/>
  <c r="C21" i="4"/>
  <c r="H22" i="5" s="1"/>
  <c r="D22" i="4"/>
  <c r="I23" i="5" s="1"/>
  <c r="J110" i="2"/>
  <c r="F27" i="4"/>
  <c r="R152" i="2"/>
  <c r="D29" i="4"/>
  <c r="I30" i="5" s="1"/>
  <c r="J174" i="2"/>
  <c r="H263" i="1"/>
  <c r="J285" i="1"/>
  <c r="C3" i="4"/>
  <c r="P7" i="2"/>
  <c r="O49" i="2"/>
  <c r="P49" i="2" s="1"/>
  <c r="Q49" i="2" s="1"/>
  <c r="F12" i="4" s="1"/>
  <c r="K13" i="5" s="1"/>
  <c r="H50" i="2"/>
  <c r="I50" i="2" s="1"/>
  <c r="J52" i="2"/>
  <c r="J72" i="2"/>
  <c r="J84" i="2"/>
  <c r="R103" i="2"/>
  <c r="D24" i="4"/>
  <c r="I25" i="5" s="1"/>
  <c r="N25" i="5" s="1"/>
  <c r="J130" i="2"/>
  <c r="J142" i="2"/>
  <c r="E48" i="3"/>
  <c r="E49" i="5" s="1"/>
  <c r="O49" i="5" s="1"/>
  <c r="E54" i="3"/>
  <c r="E55" i="5" s="1"/>
  <c r="K6" i="5"/>
  <c r="C8" i="4"/>
  <c r="H9" i="5" s="1"/>
  <c r="F21" i="4"/>
  <c r="R110" i="2"/>
  <c r="D25" i="4"/>
  <c r="I26" i="5" s="1"/>
  <c r="J148" i="2"/>
  <c r="C29" i="4"/>
  <c r="H30" i="5" s="1"/>
  <c r="J186" i="2"/>
  <c r="R194" i="2"/>
  <c r="C33" i="4"/>
  <c r="H34" i="5" s="1"/>
  <c r="J219" i="2"/>
  <c r="J228" i="2"/>
  <c r="C24" i="4"/>
  <c r="H25" i="5" s="1"/>
  <c r="J159" i="2"/>
  <c r="R182" i="2"/>
  <c r="H212" i="2"/>
  <c r="I212" i="2" s="1"/>
  <c r="O212" i="2"/>
  <c r="P212" i="2" s="1"/>
  <c r="Q212" i="2" s="1"/>
  <c r="R219" i="2"/>
  <c r="R222" i="2"/>
  <c r="E37" i="4"/>
  <c r="J38" i="5" s="1"/>
  <c r="F39" i="4"/>
  <c r="R238" i="2"/>
  <c r="F41" i="4"/>
  <c r="R242" i="2"/>
  <c r="F45" i="4"/>
  <c r="R250" i="2"/>
  <c r="D26" i="4"/>
  <c r="I27" i="5" s="1"/>
  <c r="O179" i="2"/>
  <c r="P179" i="2" s="1"/>
  <c r="Q179" i="2" s="1"/>
  <c r="F32" i="4" s="1"/>
  <c r="K33" i="5" s="1"/>
  <c r="E32" i="4"/>
  <c r="J33" i="5" s="1"/>
  <c r="E34" i="4"/>
  <c r="J35" i="5" s="1"/>
  <c r="E42" i="4"/>
  <c r="J43" i="5" s="1"/>
  <c r="F43" i="4"/>
  <c r="R246" i="2"/>
  <c r="R171" i="2"/>
  <c r="R228" i="2"/>
  <c r="C42" i="4"/>
  <c r="H43" i="5" s="1"/>
  <c r="M43" i="5" s="1"/>
  <c r="C30" i="4"/>
  <c r="H31" i="5" s="1"/>
  <c r="C32" i="4"/>
  <c r="H33" i="5" s="1"/>
  <c r="J198" i="2"/>
  <c r="C36" i="4"/>
  <c r="H37" i="5" s="1"/>
  <c r="D42" i="4"/>
  <c r="I43" i="5" s="1"/>
  <c r="J242" i="2"/>
  <c r="C16" i="4"/>
  <c r="H17" i="5" s="1"/>
  <c r="M17" i="5" s="1"/>
  <c r="J162" i="2"/>
  <c r="O175" i="2"/>
  <c r="P175" i="2" s="1"/>
  <c r="Q175" i="2" s="1"/>
  <c r="F30" i="4" s="1"/>
  <c r="K31" i="5" s="1"/>
  <c r="E31" i="4"/>
  <c r="J32" i="5" s="1"/>
  <c r="D32" i="4"/>
  <c r="I33" i="5" s="1"/>
  <c r="R206" i="2"/>
  <c r="D36" i="4"/>
  <c r="I37" i="5" s="1"/>
  <c r="J215" i="2"/>
  <c r="F51" i="4"/>
  <c r="D27" i="4"/>
  <c r="I28" i="5" s="1"/>
  <c r="J152" i="2"/>
  <c r="C31" i="4"/>
  <c r="H32" i="5" s="1"/>
  <c r="M32" i="5" s="1"/>
  <c r="R202" i="2"/>
  <c r="C38" i="4"/>
  <c r="H39" i="5" s="1"/>
  <c r="M39" i="5" s="1"/>
  <c r="D28" i="4"/>
  <c r="I29" i="5" s="1"/>
  <c r="N29" i="5" s="1"/>
  <c r="J165" i="2"/>
  <c r="H210" i="2"/>
  <c r="O210" i="2"/>
  <c r="P210" i="2" s="1"/>
  <c r="J194" i="2"/>
  <c r="E33" i="4"/>
  <c r="J34" i="5" s="1"/>
  <c r="O34" i="5" s="1"/>
  <c r="R215" i="2"/>
  <c r="O235" i="2"/>
  <c r="P235" i="2" s="1"/>
  <c r="Q235" i="2" s="1"/>
  <c r="F38" i="4" s="1"/>
  <c r="K39" i="5" s="1"/>
  <c r="K48" i="5"/>
  <c r="I264" i="2"/>
  <c r="E53" i="4"/>
  <c r="J54" i="5" s="1"/>
  <c r="O54" i="5" s="1"/>
  <c r="R254" i="2"/>
  <c r="C54" i="4"/>
  <c r="H55" i="5" s="1"/>
  <c r="O294" i="2"/>
  <c r="P283" i="2"/>
  <c r="E60" i="4"/>
  <c r="J61" i="5" s="1"/>
  <c r="O61" i="5" s="1"/>
  <c r="E36" i="4"/>
  <c r="J37" i="5" s="1"/>
  <c r="C44" i="4"/>
  <c r="H45" i="5" s="1"/>
  <c r="M45" i="5" s="1"/>
  <c r="O274" i="2"/>
  <c r="P263" i="2"/>
  <c r="Q265" i="2"/>
  <c r="F50" i="4" s="1"/>
  <c r="K51" i="5" s="1"/>
  <c r="E52" i="4"/>
  <c r="J53" i="5" s="1"/>
  <c r="C60" i="4"/>
  <c r="H61" i="5" s="1"/>
  <c r="H293" i="2"/>
  <c r="C40" i="4"/>
  <c r="H41" i="5" s="1"/>
  <c r="F42" i="4"/>
  <c r="K43" i="5" s="1"/>
  <c r="C52" i="4"/>
  <c r="H53" i="5" s="1"/>
  <c r="E55" i="4"/>
  <c r="J56" i="5" s="1"/>
  <c r="D58" i="4"/>
  <c r="I59" i="5" s="1"/>
  <c r="N59" i="5" s="1"/>
  <c r="I293" i="2"/>
  <c r="O156" i="2"/>
  <c r="P156" i="2" s="1"/>
  <c r="R156" i="2" s="1"/>
  <c r="O178" i="2"/>
  <c r="P178" i="2" s="1"/>
  <c r="J238" i="2"/>
  <c r="H247" i="2"/>
  <c r="I247" i="2" s="1"/>
  <c r="P282" i="2"/>
  <c r="O293" i="2"/>
  <c r="D60" i="4"/>
  <c r="I61" i="5" s="1"/>
  <c r="O186" i="2"/>
  <c r="P186" i="2" s="1"/>
  <c r="R186" i="2" s="1"/>
  <c r="O211" i="2"/>
  <c r="D40" i="4"/>
  <c r="I41" i="5" s="1"/>
  <c r="C46" i="4"/>
  <c r="H47" i="5" s="1"/>
  <c r="D52" i="4"/>
  <c r="I53" i="5" s="1"/>
  <c r="J267" i="2"/>
  <c r="K54" i="5"/>
  <c r="H281" i="2"/>
  <c r="O281" i="2"/>
  <c r="F58" i="4"/>
  <c r="K59" i="5" s="1"/>
  <c r="P59" i="5" s="1"/>
  <c r="C59" i="4"/>
  <c r="H60" i="5" s="1"/>
  <c r="M60" i="5" s="1"/>
  <c r="F60" i="4"/>
  <c r="K61" i="5" s="1"/>
  <c r="H204" i="2"/>
  <c r="I204" i="2" s="1"/>
  <c r="J202" i="2" s="1"/>
  <c r="O275" i="2"/>
  <c r="P268" i="2"/>
  <c r="Q268" i="2" s="1"/>
  <c r="F52" i="4" s="1"/>
  <c r="K53" i="5" s="1"/>
  <c r="J285" i="2"/>
  <c r="K36" i="5"/>
  <c r="D46" i="4"/>
  <c r="I47" i="5" s="1"/>
  <c r="C49" i="4"/>
  <c r="H50" i="5" s="1"/>
  <c r="M50" i="5" s="1"/>
  <c r="H276" i="2"/>
  <c r="I265" i="2"/>
  <c r="I276" i="2" s="1"/>
  <c r="F57" i="4"/>
  <c r="R285" i="2"/>
  <c r="F59" i="4"/>
  <c r="R289" i="2"/>
  <c r="J271" i="2"/>
  <c r="P273" i="2"/>
  <c r="Q273" i="2" s="1"/>
  <c r="R271" i="2" s="1"/>
  <c r="E54" i="4"/>
  <c r="J55" i="5" s="1"/>
  <c r="J289" i="2"/>
  <c r="P9" i="5" l="1"/>
  <c r="M53" i="5"/>
  <c r="O15" i="5"/>
  <c r="O37" i="5"/>
  <c r="M16" i="5"/>
  <c r="E12" i="4"/>
  <c r="J13" i="5" s="1"/>
  <c r="O13" i="5" s="1"/>
  <c r="P49" i="5"/>
  <c r="G47" i="4"/>
  <c r="L48" i="5" s="1"/>
  <c r="M61" i="5"/>
  <c r="M25" i="5"/>
  <c r="O19" i="5"/>
  <c r="M20" i="5"/>
  <c r="M9" i="5"/>
  <c r="N15" i="5"/>
  <c r="I294" i="2"/>
  <c r="M47" i="5"/>
  <c r="M34" i="5"/>
  <c r="O33" i="5"/>
  <c r="M23" i="5"/>
  <c r="O55" i="5"/>
  <c r="M22" i="5"/>
  <c r="M51" i="5"/>
  <c r="M41" i="5"/>
  <c r="M55" i="5"/>
  <c r="M31" i="5"/>
  <c r="O22" i="5"/>
  <c r="O43" i="5"/>
  <c r="O32" i="5"/>
  <c r="O18" i="5"/>
  <c r="P29" i="5"/>
  <c r="P17" i="5"/>
  <c r="P7" i="5"/>
  <c r="P43" i="5"/>
  <c r="P33" i="5"/>
  <c r="L295" i="1"/>
  <c r="G15" i="3"/>
  <c r="G16" i="5" s="1"/>
  <c r="P23" i="5"/>
  <c r="P25" i="5"/>
  <c r="E258" i="2"/>
  <c r="F210" i="2"/>
  <c r="E298" i="2"/>
  <c r="N55" i="5"/>
  <c r="R93" i="2"/>
  <c r="F17" i="4"/>
  <c r="K18" i="5" s="1"/>
  <c r="N7" i="5"/>
  <c r="F54" i="4"/>
  <c r="K55" i="5" s="1"/>
  <c r="P55" i="5" s="1"/>
  <c r="I211" i="2"/>
  <c r="I258" i="2" s="1"/>
  <c r="I296" i="2" s="1"/>
  <c r="J190" i="1"/>
  <c r="N49" i="5"/>
  <c r="N47" i="5"/>
  <c r="F26" i="4"/>
  <c r="K27" i="5" s="1"/>
  <c r="P53" i="5"/>
  <c r="N21" i="5"/>
  <c r="F12" i="3"/>
  <c r="F13" i="5" s="1"/>
  <c r="P13" i="5" s="1"/>
  <c r="N41" i="5"/>
  <c r="F38" i="3"/>
  <c r="F39" i="5" s="1"/>
  <c r="P39" i="5" s="1"/>
  <c r="R142" i="1"/>
  <c r="I259" i="2"/>
  <c r="G35" i="4"/>
  <c r="L36" i="5" s="1"/>
  <c r="I260" i="2"/>
  <c r="P37" i="5"/>
  <c r="R148" i="2"/>
  <c r="F18" i="4"/>
  <c r="K19" i="5" s="1"/>
  <c r="G13" i="4"/>
  <c r="L14" i="5" s="1"/>
  <c r="P54" i="5"/>
  <c r="P45" i="5"/>
  <c r="G5" i="4"/>
  <c r="L6" i="5" s="1"/>
  <c r="Q6" i="5" s="1"/>
  <c r="N48" i="2"/>
  <c r="N295" i="2"/>
  <c r="N257" i="2"/>
  <c r="N61" i="5"/>
  <c r="G59" i="3"/>
  <c r="G60" i="5" s="1"/>
  <c r="P294" i="1"/>
  <c r="G53" i="3"/>
  <c r="G54" i="5" s="1"/>
  <c r="J267" i="1"/>
  <c r="D52" i="3"/>
  <c r="D53" i="5" s="1"/>
  <c r="N53" i="5" s="1"/>
  <c r="G45" i="3"/>
  <c r="G46" i="5" s="1"/>
  <c r="N43" i="5"/>
  <c r="G39" i="3"/>
  <c r="G40" i="5" s="1"/>
  <c r="D38" i="3"/>
  <c r="D39" i="5" s="1"/>
  <c r="N39" i="5" s="1"/>
  <c r="N37" i="5"/>
  <c r="H258" i="1"/>
  <c r="H296" i="1" s="1"/>
  <c r="I211" i="1"/>
  <c r="I258" i="1" s="1"/>
  <c r="I296" i="1" s="1"/>
  <c r="N23" i="5"/>
  <c r="F20" i="3"/>
  <c r="F21" i="5" s="1"/>
  <c r="M258" i="1"/>
  <c r="N210" i="1"/>
  <c r="M297" i="1"/>
  <c r="E275" i="1"/>
  <c r="F263" i="1"/>
  <c r="R156" i="1"/>
  <c r="H4" i="5"/>
  <c r="F27" i="3"/>
  <c r="R152" i="1"/>
  <c r="F31" i="4"/>
  <c r="R178" i="2"/>
  <c r="P276" i="2"/>
  <c r="O274" i="1"/>
  <c r="P263" i="1"/>
  <c r="F56" i="3"/>
  <c r="F57" i="5" s="1"/>
  <c r="Q293" i="1"/>
  <c r="F11" i="3"/>
  <c r="R48" i="1"/>
  <c r="E4" i="5"/>
  <c r="P14" i="5"/>
  <c r="E7" i="3"/>
  <c r="E8" i="5" s="1"/>
  <c r="O8" i="5" s="1"/>
  <c r="R17" i="1"/>
  <c r="D44" i="4"/>
  <c r="I45" i="5" s="1"/>
  <c r="N45" i="5" s="1"/>
  <c r="J246" i="2"/>
  <c r="D11" i="4"/>
  <c r="I12" i="5" s="1"/>
  <c r="J48" i="2"/>
  <c r="K60" i="5"/>
  <c r="G59" i="4"/>
  <c r="L60" i="5" s="1"/>
  <c r="Q282" i="2"/>
  <c r="P293" i="2"/>
  <c r="D50" i="4"/>
  <c r="I51" i="5" s="1"/>
  <c r="I275" i="2"/>
  <c r="J274" i="2" s="1"/>
  <c r="J263" i="2"/>
  <c r="O174" i="2"/>
  <c r="D49" i="3"/>
  <c r="D50" i="5" s="1"/>
  <c r="N50" i="5" s="1"/>
  <c r="H274" i="1"/>
  <c r="O260" i="2"/>
  <c r="O298" i="2" s="1"/>
  <c r="E50" i="3"/>
  <c r="E51" i="5" s="1"/>
  <c r="D56" i="3"/>
  <c r="D57" i="5" s="1"/>
  <c r="N57" i="5" s="1"/>
  <c r="H260" i="2"/>
  <c r="H298" i="2" s="1"/>
  <c r="E19" i="4"/>
  <c r="J20" i="5" s="1"/>
  <c r="O20" i="5" s="1"/>
  <c r="F48" i="5"/>
  <c r="P48" i="5" s="1"/>
  <c r="G47" i="3"/>
  <c r="G48" i="5" s="1"/>
  <c r="Q48" i="5" s="1"/>
  <c r="F58" i="5"/>
  <c r="G57" i="3"/>
  <c r="G58" i="5" s="1"/>
  <c r="G7" i="4"/>
  <c r="L8" i="5" s="1"/>
  <c r="K8" i="5"/>
  <c r="I4" i="5"/>
  <c r="O175" i="1"/>
  <c r="P175" i="1" s="1"/>
  <c r="Q175" i="1" s="1"/>
  <c r="F30" i="3" s="1"/>
  <c r="F31" i="5" s="1"/>
  <c r="P31" i="5" s="1"/>
  <c r="H175" i="1"/>
  <c r="I175" i="1" s="1"/>
  <c r="D30" i="3" s="1"/>
  <c r="D31" i="5" s="1"/>
  <c r="N31" i="5" s="1"/>
  <c r="H174" i="1"/>
  <c r="O174" i="1"/>
  <c r="P174" i="1" s="1"/>
  <c r="P257" i="1" s="1"/>
  <c r="C29" i="3"/>
  <c r="C30" i="5" s="1"/>
  <c r="M30" i="5" s="1"/>
  <c r="O150" i="1"/>
  <c r="H150" i="1"/>
  <c r="I150" i="1" s="1"/>
  <c r="J148" i="1" s="1"/>
  <c r="E4" i="3"/>
  <c r="E5" i="5" s="1"/>
  <c r="P15" i="5"/>
  <c r="F3" i="3"/>
  <c r="F10" i="5"/>
  <c r="O258" i="2"/>
  <c r="O296" i="2" s="1"/>
  <c r="P211" i="2"/>
  <c r="K52" i="5"/>
  <c r="G51" i="4"/>
  <c r="L52" i="5" s="1"/>
  <c r="O292" i="2"/>
  <c r="P281" i="2"/>
  <c r="Q275" i="2"/>
  <c r="Q276" i="2"/>
  <c r="E29" i="4"/>
  <c r="J30" i="5" s="1"/>
  <c r="K44" i="5"/>
  <c r="G43" i="4"/>
  <c r="L44" i="5" s="1"/>
  <c r="P259" i="2"/>
  <c r="Q6" i="2"/>
  <c r="K16" i="5"/>
  <c r="P16" i="5" s="1"/>
  <c r="G15" i="4"/>
  <c r="L16" i="5" s="1"/>
  <c r="P281" i="1"/>
  <c r="O292" i="1"/>
  <c r="F19" i="4"/>
  <c r="R106" i="2"/>
  <c r="P61" i="5"/>
  <c r="H275" i="1"/>
  <c r="I264" i="1"/>
  <c r="C4" i="4"/>
  <c r="H5" i="5" s="1"/>
  <c r="M5" i="5" s="1"/>
  <c r="O258" i="1"/>
  <c r="O296" i="1" s="1"/>
  <c r="P211" i="1"/>
  <c r="J156" i="1"/>
  <c r="D31" i="3"/>
  <c r="D32" i="5" s="1"/>
  <c r="N32" i="5" s="1"/>
  <c r="J178" i="1"/>
  <c r="D4" i="3"/>
  <c r="D5" i="5" s="1"/>
  <c r="N5" i="5" s="1"/>
  <c r="C4" i="5"/>
  <c r="M4" i="5" s="1"/>
  <c r="K58" i="5"/>
  <c r="G57" i="4"/>
  <c r="L58" i="5" s="1"/>
  <c r="P275" i="2"/>
  <c r="P294" i="2"/>
  <c r="Q283" i="2"/>
  <c r="Q294" i="2" s="1"/>
  <c r="O234" i="2"/>
  <c r="P234" i="2" s="1"/>
  <c r="H234" i="2"/>
  <c r="E25" i="4"/>
  <c r="J26" i="5" s="1"/>
  <c r="O26" i="5" s="1"/>
  <c r="K46" i="5"/>
  <c r="P46" i="5" s="1"/>
  <c r="G45" i="4"/>
  <c r="L46" i="5" s="1"/>
  <c r="K22" i="5"/>
  <c r="G21" i="4"/>
  <c r="L22" i="5" s="1"/>
  <c r="P260" i="2"/>
  <c r="Q7" i="2"/>
  <c r="Q260" i="2" s="1"/>
  <c r="K26" i="5"/>
  <c r="G25" i="4"/>
  <c r="L26" i="5" s="1"/>
  <c r="F42" i="5"/>
  <c r="G41" i="3"/>
  <c r="G42" i="5" s="1"/>
  <c r="D23" i="3"/>
  <c r="D24" i="5" s="1"/>
  <c r="N24" i="5" s="1"/>
  <c r="J114" i="1"/>
  <c r="D33" i="3"/>
  <c r="D34" i="5" s="1"/>
  <c r="F37" i="3"/>
  <c r="R234" i="1"/>
  <c r="F31" i="3"/>
  <c r="R178" i="1"/>
  <c r="F7" i="3"/>
  <c r="R13" i="1"/>
  <c r="E58" i="4"/>
  <c r="J59" i="5" s="1"/>
  <c r="O59" i="5" s="1"/>
  <c r="O94" i="1"/>
  <c r="H94" i="1"/>
  <c r="D55" i="4"/>
  <c r="I56" i="5" s="1"/>
  <c r="J281" i="2"/>
  <c r="H292" i="2"/>
  <c r="J292" i="2" s="1"/>
  <c r="E50" i="4"/>
  <c r="J51" i="5" s="1"/>
  <c r="F49" i="4"/>
  <c r="R263" i="2"/>
  <c r="P274" i="2"/>
  <c r="R267" i="2"/>
  <c r="D12" i="4"/>
  <c r="I13" i="5" s="1"/>
  <c r="N13" i="5" s="1"/>
  <c r="O259" i="2"/>
  <c r="O297" i="2" s="1"/>
  <c r="H259" i="2"/>
  <c r="H297" i="2" s="1"/>
  <c r="G9" i="4"/>
  <c r="L10" i="5" s="1"/>
  <c r="K10" i="5"/>
  <c r="O275" i="1"/>
  <c r="P264" i="1"/>
  <c r="F33" i="3"/>
  <c r="E37" i="3"/>
  <c r="E38" i="5" s="1"/>
  <c r="O38" i="5" s="1"/>
  <c r="F21" i="3"/>
  <c r="R110" i="1"/>
  <c r="D27" i="3"/>
  <c r="D28" i="5" s="1"/>
  <c r="N28" i="5" s="1"/>
  <c r="J152" i="1"/>
  <c r="C11" i="3"/>
  <c r="C12" i="5" s="1"/>
  <c r="M12" i="5" s="1"/>
  <c r="G260" i="1"/>
  <c r="G298" i="1" s="1"/>
  <c r="N17" i="5"/>
  <c r="F10" i="3"/>
  <c r="F11" i="5" s="1"/>
  <c r="P11" i="5" s="1"/>
  <c r="F24" i="5"/>
  <c r="G23" i="3"/>
  <c r="G24" i="5" s="1"/>
  <c r="G259" i="1"/>
  <c r="G297" i="1" s="1"/>
  <c r="F18" i="5"/>
  <c r="K42" i="5"/>
  <c r="G41" i="4"/>
  <c r="L42" i="5" s="1"/>
  <c r="O212" i="1"/>
  <c r="P212" i="1" s="1"/>
  <c r="Q212" i="1" s="1"/>
  <c r="H212" i="1"/>
  <c r="I212" i="1" s="1"/>
  <c r="F36" i="5"/>
  <c r="P36" i="5" s="1"/>
  <c r="G35" i="3"/>
  <c r="G36" i="5" s="1"/>
  <c r="Q36" i="5" s="1"/>
  <c r="C56" i="4"/>
  <c r="H57" i="5" s="1"/>
  <c r="F33" i="4"/>
  <c r="E26" i="4"/>
  <c r="J27" i="5" s="1"/>
  <c r="O27" i="5" s="1"/>
  <c r="F11" i="4"/>
  <c r="R48" i="2"/>
  <c r="J4" i="5"/>
  <c r="C56" i="3"/>
  <c r="C57" i="5" s="1"/>
  <c r="M57" i="5" s="1"/>
  <c r="F3" i="4"/>
  <c r="K4" i="5" s="1"/>
  <c r="E20" i="4"/>
  <c r="J21" i="5" s="1"/>
  <c r="O21" i="5" s="1"/>
  <c r="N33" i="5"/>
  <c r="D25" i="3"/>
  <c r="D26" i="5" s="1"/>
  <c r="N26" i="5" s="1"/>
  <c r="Q6" i="1"/>
  <c r="R5" i="1" s="1"/>
  <c r="D4" i="5"/>
  <c r="N4" i="5" s="1"/>
  <c r="E10" i="3"/>
  <c r="E11" i="5" s="1"/>
  <c r="O11" i="5" s="1"/>
  <c r="G257" i="1"/>
  <c r="G295" i="1" s="1"/>
  <c r="D34" i="4"/>
  <c r="I35" i="5" s="1"/>
  <c r="D33" i="4"/>
  <c r="I34" i="5" s="1"/>
  <c r="K40" i="5"/>
  <c r="P40" i="5" s="1"/>
  <c r="G39" i="4"/>
  <c r="L40" i="5" s="1"/>
  <c r="K28" i="5"/>
  <c r="G27" i="4"/>
  <c r="L28" i="5" s="1"/>
  <c r="E55" i="3"/>
  <c r="E56" i="5" s="1"/>
  <c r="O56" i="5" s="1"/>
  <c r="P60" i="5"/>
  <c r="K24" i="5"/>
  <c r="G23" i="4"/>
  <c r="L24" i="5" s="1"/>
  <c r="D55" i="3"/>
  <c r="D56" i="5" s="1"/>
  <c r="J292" i="1"/>
  <c r="J281" i="1"/>
  <c r="G17" i="4"/>
  <c r="L18" i="5" s="1"/>
  <c r="F52" i="5"/>
  <c r="G51" i="3"/>
  <c r="G52" i="5" s="1"/>
  <c r="F20" i="4"/>
  <c r="K21" i="5" s="1"/>
  <c r="F44" i="5"/>
  <c r="G43" i="3"/>
  <c r="G44" i="5" s="1"/>
  <c r="D11" i="3"/>
  <c r="D12" i="5" s="1"/>
  <c r="J48" i="1"/>
  <c r="F25" i="3"/>
  <c r="G13" i="3"/>
  <c r="G14" i="5" s="1"/>
  <c r="F19" i="3"/>
  <c r="R106" i="1"/>
  <c r="D10" i="3"/>
  <c r="D11" i="5" s="1"/>
  <c r="N11" i="5" s="1"/>
  <c r="E29" i="3"/>
  <c r="E30" i="5" s="1"/>
  <c r="P6" i="5"/>
  <c r="J5" i="1"/>
  <c r="I298" i="2" l="1"/>
  <c r="O51" i="5"/>
  <c r="O4" i="5"/>
  <c r="O30" i="5"/>
  <c r="N56" i="5"/>
  <c r="G53" i="4"/>
  <c r="L54" i="5" s="1"/>
  <c r="Q54" i="5" s="1"/>
  <c r="O257" i="1"/>
  <c r="O295" i="1" s="1"/>
  <c r="Q16" i="5"/>
  <c r="E296" i="2"/>
  <c r="F295" i="2" s="1"/>
  <c r="F257" i="2"/>
  <c r="J210" i="2"/>
  <c r="N12" i="5"/>
  <c r="Q60" i="5"/>
  <c r="Q40" i="5"/>
  <c r="Q14" i="5"/>
  <c r="Q42" i="5"/>
  <c r="P52" i="5"/>
  <c r="Q24" i="5"/>
  <c r="Q52" i="5"/>
  <c r="Q298" i="2"/>
  <c r="Q44" i="5"/>
  <c r="Q58" i="5"/>
  <c r="Q46" i="5"/>
  <c r="D34" i="3"/>
  <c r="D35" i="5" s="1"/>
  <c r="N35" i="5" s="1"/>
  <c r="I260" i="1"/>
  <c r="I298" i="1" s="1"/>
  <c r="D26" i="3"/>
  <c r="D27" i="5" s="1"/>
  <c r="N27" i="5" s="1"/>
  <c r="H260" i="1"/>
  <c r="H298" i="1" s="1"/>
  <c r="P21" i="5"/>
  <c r="E297" i="1"/>
  <c r="F295" i="1" s="1"/>
  <c r="F274" i="1"/>
  <c r="M296" i="1"/>
  <c r="N295" i="1" s="1"/>
  <c r="N257" i="1"/>
  <c r="K20" i="5"/>
  <c r="G19" i="4"/>
  <c r="L20" i="5" s="1"/>
  <c r="K32" i="5"/>
  <c r="G31" i="4"/>
  <c r="L32" i="5" s="1"/>
  <c r="F26" i="5"/>
  <c r="P26" i="5" s="1"/>
  <c r="R5" i="2"/>
  <c r="P18" i="5"/>
  <c r="P58" i="5"/>
  <c r="E4" i="4"/>
  <c r="F32" i="5"/>
  <c r="G31" i="3"/>
  <c r="G32" i="5" s="1"/>
  <c r="D50" i="3"/>
  <c r="D51" i="5" s="1"/>
  <c r="N51" i="5" s="1"/>
  <c r="I275" i="1"/>
  <c r="J274" i="1" s="1"/>
  <c r="F55" i="3"/>
  <c r="R281" i="1"/>
  <c r="P292" i="1"/>
  <c r="R292" i="1" s="1"/>
  <c r="P150" i="1"/>
  <c r="O260" i="1"/>
  <c r="O298" i="1" s="1"/>
  <c r="P258" i="2"/>
  <c r="P296" i="2" s="1"/>
  <c r="Q211" i="2"/>
  <c r="J263" i="1"/>
  <c r="F28" i="5"/>
  <c r="P28" i="5" s="1"/>
  <c r="G27" i="3"/>
  <c r="G28" i="5" s="1"/>
  <c r="Q28" i="5" s="1"/>
  <c r="I297" i="2"/>
  <c r="F20" i="5"/>
  <c r="G19" i="3"/>
  <c r="G20" i="5" s="1"/>
  <c r="K34" i="5"/>
  <c r="P24" i="5"/>
  <c r="F34" i="5"/>
  <c r="F38" i="5"/>
  <c r="G37" i="3"/>
  <c r="G38" i="5" s="1"/>
  <c r="P42" i="5"/>
  <c r="P298" i="2"/>
  <c r="D37" i="4"/>
  <c r="I38" i="5" s="1"/>
  <c r="N38" i="5" s="1"/>
  <c r="J234" i="2"/>
  <c r="C34" i="3"/>
  <c r="C35" i="5" s="1"/>
  <c r="F49" i="3"/>
  <c r="P274" i="1"/>
  <c r="E34" i="3"/>
  <c r="E35" i="5" s="1"/>
  <c r="O35" i="5" s="1"/>
  <c r="R274" i="2"/>
  <c r="J210" i="1"/>
  <c r="F37" i="4"/>
  <c r="R234" i="2"/>
  <c r="P258" i="1"/>
  <c r="P296" i="1" s="1"/>
  <c r="Q211" i="1"/>
  <c r="F4" i="4"/>
  <c r="K5" i="5" s="1"/>
  <c r="P5" i="5" s="1"/>
  <c r="Q259" i="2"/>
  <c r="P292" i="2"/>
  <c r="F55" i="4"/>
  <c r="R281" i="2"/>
  <c r="G9" i="3"/>
  <c r="G10" i="5" s="1"/>
  <c r="Q10" i="5" s="1"/>
  <c r="F4" i="5"/>
  <c r="P4" i="5" s="1"/>
  <c r="F29" i="3"/>
  <c r="R174" i="1"/>
  <c r="H257" i="2"/>
  <c r="C34" i="4"/>
  <c r="P44" i="5"/>
  <c r="F4" i="3"/>
  <c r="F5" i="5" s="1"/>
  <c r="I94" i="1"/>
  <c r="H259" i="1"/>
  <c r="H297" i="1" s="1"/>
  <c r="G7" i="3"/>
  <c r="G8" i="5" s="1"/>
  <c r="Q8" i="5" s="1"/>
  <c r="F8" i="5"/>
  <c r="P8" i="5" s="1"/>
  <c r="N34" i="5"/>
  <c r="P297" i="2"/>
  <c r="P10" i="5"/>
  <c r="D29" i="3"/>
  <c r="D30" i="5" s="1"/>
  <c r="N30" i="5" s="1"/>
  <c r="J174" i="1"/>
  <c r="H257" i="1"/>
  <c r="F56" i="4"/>
  <c r="K57" i="5" s="1"/>
  <c r="P57" i="5" s="1"/>
  <c r="Q293" i="2"/>
  <c r="G11" i="3"/>
  <c r="G12" i="5" s="1"/>
  <c r="F12" i="5"/>
  <c r="K12" i="5"/>
  <c r="G11" i="4"/>
  <c r="L12" i="5" s="1"/>
  <c r="F22" i="5"/>
  <c r="P22" i="5" s="1"/>
  <c r="G21" i="3"/>
  <c r="G22" i="5" s="1"/>
  <c r="Q22" i="5" s="1"/>
  <c r="P275" i="1"/>
  <c r="Q264" i="1"/>
  <c r="K50" i="5"/>
  <c r="G49" i="4"/>
  <c r="L50" i="5" s="1"/>
  <c r="P94" i="1"/>
  <c r="O259" i="1"/>
  <c r="O297" i="1" s="1"/>
  <c r="P174" i="2"/>
  <c r="O257" i="2"/>
  <c r="O295" i="2" s="1"/>
  <c r="C62" i="5" l="1"/>
  <c r="P12" i="5"/>
  <c r="Q20" i="5"/>
  <c r="Q12" i="5"/>
  <c r="Q32" i="5"/>
  <c r="Q297" i="2"/>
  <c r="G3" i="4"/>
  <c r="L4" i="5" s="1"/>
  <c r="P32" i="5"/>
  <c r="E61" i="3"/>
  <c r="H35" i="5"/>
  <c r="H62" i="5" s="1"/>
  <c r="C61" i="4"/>
  <c r="K56" i="5"/>
  <c r="G55" i="4"/>
  <c r="L56" i="5" s="1"/>
  <c r="K38" i="5"/>
  <c r="P38" i="5" s="1"/>
  <c r="G37" i="4"/>
  <c r="L38" i="5" s="1"/>
  <c r="Q38" i="5" s="1"/>
  <c r="D18" i="3"/>
  <c r="J93" i="1"/>
  <c r="I259" i="1"/>
  <c r="I297" i="1" s="1"/>
  <c r="J257" i="2"/>
  <c r="H295" i="2"/>
  <c r="J295" i="2" s="1"/>
  <c r="R292" i="2"/>
  <c r="F50" i="5"/>
  <c r="P50" i="5" s="1"/>
  <c r="P34" i="5"/>
  <c r="P20" i="5"/>
  <c r="F34" i="4"/>
  <c r="Q258" i="2"/>
  <c r="Q296" i="2" s="1"/>
  <c r="R210" i="2"/>
  <c r="Q150" i="1"/>
  <c r="P260" i="1"/>
  <c r="P298" i="1" s="1"/>
  <c r="F30" i="5"/>
  <c r="G29" i="3"/>
  <c r="G30" i="5" s="1"/>
  <c r="J5" i="5"/>
  <c r="O5" i="5" s="1"/>
  <c r="E61" i="4"/>
  <c r="F50" i="3"/>
  <c r="F51" i="5" s="1"/>
  <c r="P51" i="5" s="1"/>
  <c r="Q275" i="1"/>
  <c r="R274" i="1" s="1"/>
  <c r="G3" i="3"/>
  <c r="F34" i="3"/>
  <c r="Q258" i="1"/>
  <c r="R210" i="1"/>
  <c r="F56" i="5"/>
  <c r="G55" i="3"/>
  <c r="G56" i="5" s="1"/>
  <c r="F29" i="4"/>
  <c r="R174" i="2"/>
  <c r="P257" i="2"/>
  <c r="I62" i="5"/>
  <c r="H295" i="1"/>
  <c r="C61" i="3"/>
  <c r="P295" i="1"/>
  <c r="E62" i="5"/>
  <c r="Q94" i="1"/>
  <c r="P259" i="1"/>
  <c r="P297" i="1" s="1"/>
  <c r="R263" i="1"/>
  <c r="D61" i="4"/>
  <c r="M35" i="5" l="1"/>
  <c r="M62" i="5" s="1"/>
  <c r="P56" i="5"/>
  <c r="Q56" i="5"/>
  <c r="G49" i="3"/>
  <c r="G50" i="5" s="1"/>
  <c r="Q50" i="5" s="1"/>
  <c r="F61" i="4"/>
  <c r="O62" i="5"/>
  <c r="J62" i="5"/>
  <c r="K62" i="5" s="1"/>
  <c r="F26" i="3"/>
  <c r="Q260" i="1"/>
  <c r="Q298" i="1" s="1"/>
  <c r="R148" i="1"/>
  <c r="P295" i="2"/>
  <c r="R295" i="2" s="1"/>
  <c r="R257" i="2"/>
  <c r="Q296" i="1"/>
  <c r="J257" i="1"/>
  <c r="G4" i="5"/>
  <c r="Q4" i="5" s="1"/>
  <c r="F35" i="5"/>
  <c r="G33" i="3"/>
  <c r="G34" i="5" s="1"/>
  <c r="K35" i="5"/>
  <c r="G33" i="4"/>
  <c r="L34" i="5" s="1"/>
  <c r="F18" i="3"/>
  <c r="R93" i="1"/>
  <c r="Q259" i="1"/>
  <c r="Q297" i="1" s="1"/>
  <c r="J295" i="1"/>
  <c r="K30" i="5"/>
  <c r="P30" i="5" s="1"/>
  <c r="G29" i="4"/>
  <c r="D19" i="5"/>
  <c r="D61" i="3"/>
  <c r="F61" i="3" s="1"/>
  <c r="P35" i="5" l="1"/>
  <c r="R295" i="1"/>
  <c r="R257" i="1"/>
  <c r="N19" i="5"/>
  <c r="N62" i="5" s="1"/>
  <c r="P62" i="5" s="1"/>
  <c r="D62" i="5"/>
  <c r="F62" i="5" s="1"/>
  <c r="F27" i="5"/>
  <c r="P27" i="5" s="1"/>
  <c r="G25" i="3"/>
  <c r="G26" i="5" s="1"/>
  <c r="Q26" i="5" s="1"/>
  <c r="Q34" i="5"/>
  <c r="F19" i="5"/>
  <c r="P19" i="5" s="1"/>
  <c r="G17" i="3"/>
  <c r="L30" i="5"/>
  <c r="G61" i="4"/>
  <c r="L62" i="5" l="1"/>
  <c r="Q30" i="5"/>
  <c r="G18" i="5"/>
  <c r="G61" i="3"/>
  <c r="Q18" i="5" l="1"/>
  <c r="Q62" i="5" s="1"/>
  <c r="G62" i="5"/>
</calcChain>
</file>

<file path=xl/sharedStrings.xml><?xml version="1.0" encoding="utf-8"?>
<sst xmlns="http://schemas.openxmlformats.org/spreadsheetml/2006/main" count="1238" uniqueCount="125">
  <si>
    <t>คณะ/ภาควิชา</t>
  </si>
  <si>
    <t>ระดับของวิชา</t>
  </si>
  <si>
    <t>1/2562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</si>
  <si>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</si>
  <si>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</si>
  <si>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</si>
  <si>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</si>
  <si>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</si>
  <si>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</si>
  <si>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</si>
  <si>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คณะการจัดการและการท่องเที่ยว</t>
  </si>
  <si>
    <t>สำนักงานจัดการศึกษา</t>
  </si>
  <si>
    <t>ปริญญาตรี</t>
  </si>
  <si>
    <t>ปริญญาโท</t>
  </si>
  <si>
    <t>ปริญญาเอก</t>
  </si>
  <si>
    <t>คณะการแพทย์แผนไทยอภัยภูเบศร</t>
  </si>
  <si>
    <t>คณะดนตรีและการแสดง</t>
  </si>
  <si>
    <t>คณะพยาบาลศาสตร์</t>
  </si>
  <si>
    <t>คณะแพทยศาสตร์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</si>
  <si>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</si>
  <si>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</si>
  <si>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</si>
  <si>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</si>
  <si>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</si>
  <si>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</si>
  <si>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พยาธิวิทยาและนิติเวชศาสตร์</t>
  </si>
  <si>
    <t>รังสีวิทยาและเวชศาสตร์นิวเคลียร์</t>
  </si>
  <si>
    <t>รวมทั้งคณะ</t>
  </si>
  <si>
    <t>คณะภูมิสารสนเทศศาสตร์</t>
  </si>
  <si>
    <t>-</t>
  </si>
  <si>
    <t>คณะเภสัชศาสตร์</t>
  </si>
  <si>
    <t>คณะมนุษยศาสตร์และสังคมศาสตร์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</si>
  <si>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</si>
  <si>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</si>
  <si>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</si>
  <si>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</si>
  <si>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</si>
  <si>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</si>
  <si>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</si>
  <si>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</si>
  <si>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</si>
  <si>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</si>
  <si>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</si>
  <si>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คณะรัฐศาสตร์และนิติศาสตร์</t>
  </si>
  <si>
    <t>นิติศาสตร์</t>
  </si>
  <si>
    <t>รัฐศาสตร์</t>
  </si>
  <si>
    <t>รัฐประศาสนศาสตร์</t>
  </si>
  <si>
    <t>คณะโลจิสติกส์</t>
  </si>
  <si>
    <t>คณะวิทยาการสารสนเทศ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</si>
  <si>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</si>
  <si>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</si>
  <si>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</si>
  <si>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</si>
  <si>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</si>
  <si>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</si>
  <si>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</si>
  <si>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</si>
  <si>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</si>
  <si>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</si>
  <si>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</si>
  <si>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คณะวิทยาศาสตร์การกีฬา</t>
  </si>
  <si>
    <t>คณะวิศวกรรมศาสตร์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</si>
  <si>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</si>
  <si>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</si>
  <si>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</si>
  <si>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</si>
  <si>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</si>
  <si>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</si>
  <si>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คณะศิลปกรรมศาสตร์</t>
  </si>
  <si>
    <t>คณะศึกษาศาสตร์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</si>
  <si>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</si>
  <si>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</si>
  <si>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</si>
  <si>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</si>
  <si>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</si>
  <si>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การบริหารการศึกษา</t>
  </si>
  <si>
    <t>บัณฑิตศึกษานานาชาติ</t>
  </si>
  <si>
    <t>การพัฒนาทรัพยากรมนุษย์</t>
  </si>
  <si>
    <t>คณะสหเวชศาสตร์</t>
  </si>
  <si>
    <t>คณะสาธารณสุขศาสตร์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</si>
  <si>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</si>
  <si>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</si>
  <si>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</si>
  <si>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</si>
  <si>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</si>
  <si>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</si>
  <si>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</si>
  <si>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</si>
  <si>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</si>
  <si>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</si>
  <si>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รวมทั้งวิทยาเขตบางแสน</t>
  </si>
  <si>
    <t>มหาวิทยาลัยบูรพาวิทยาเขตจันทบุรี</t>
  </si>
  <si>
    <t>คณะเทคโนโลยีทางทะเล</t>
  </si>
  <si>
    <t>คณะวิทยาศาสตร์และศิลปศาสตร์</t>
  </si>
  <si>
    <t>คณะอัญมณี</t>
  </si>
  <si>
    <t>รวมทั้งวิทยาเขตจันทบุรี</t>
  </si>
  <si>
    <t>มหาวิทยาลัยบูรพาวิทยาเขตสระแก้ว</t>
  </si>
  <si>
    <t>คณะวิทยาศาสตร์และสังคมศาสตร์</t>
  </si>
  <si>
    <t>คณะเทคโนโลยีการเกษตร</t>
  </si>
  <si>
    <t>โครงการจัดตั้งคณะพาณิชยศาสตร์และบริหารธุรกิจ</t>
  </si>
  <si>
    <t>รวมทั้งวิทยาเขตสระแก้ว</t>
  </si>
  <si>
    <t>คณะ/วิทยาลัย</t>
  </si>
  <si>
    <t>1/62</t>
  </si>
  <si>
    <t>รวม 3 เทอม</t>
  </si>
  <si>
    <t>รวมทั้งหมด</t>
  </si>
  <si>
    <t>บัณฑิตศึกษา</t>
  </si>
  <si>
    <t>รวมทั้งมหาวิทยาลัย</t>
  </si>
  <si>
    <t>ระดับ</t>
  </si>
  <si>
    <t>ภาคปกติ</t>
  </si>
  <si>
    <t>ภาคพิเศษ</t>
  </si>
  <si>
    <t>ภาคปกติ+พิเศษ</t>
  </si>
  <si>
    <t>วิทยาลัยวิทยาการวิจัย</t>
  </si>
  <si>
    <t>และวิทยาการปัญญา</t>
  </si>
  <si>
    <t>โครงการจัดตั้งคณะพาณิชยศาสตร์</t>
  </si>
  <si>
    <t>และบริหารธุรกิจ</t>
  </si>
  <si>
    <t>2/2562</t>
  </si>
  <si>
    <t>รวมทั้งปีการศึกษา 2562</t>
  </si>
  <si>
    <t>FTES ปีการศึกษา 2562 ภาคปกติ</t>
  </si>
  <si>
    <t>FTES ปีการศึกษา 2562 ภาคพิเศษ</t>
  </si>
  <si>
    <t>จำนวนนิสิตเต็มเวลา ปีการศึกษา 2562  ภาคปกติ</t>
  </si>
  <si>
    <t>จำนวนนิสิตเต็มเวลา ปีการศึกษา 2562  ภาคพิเศษ</t>
  </si>
  <si>
    <t>FTES ปีการศึกษา 2562</t>
  </si>
  <si>
    <t>2/62</t>
  </si>
  <si>
    <t>3/2562</t>
  </si>
  <si>
    <t>3/62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</si>
</sst>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;;\-"/>
    <numFmt numFmtId="188" formatCode="#,##0.00;;\-"/>
    <numFmt numFmtId="189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70C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sz val="14"/>
      <color theme="8" tint="-0.249977111117893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/>
      <top style="hair">
        <color indexed="64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rgb="FFC00000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indexed="64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indexed="64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 style="medium">
        <color indexed="64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medium">
        <color indexed="64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auto="1"/>
      </left>
      <right style="medium">
        <color indexed="64"/>
      </right>
      <top/>
      <bottom style="hair">
        <color theme="1"/>
      </bottom>
      <diagonal/>
    </border>
    <border>
      <left style="thin">
        <color auto="1"/>
      </left>
      <right style="medium">
        <color indexed="64"/>
      </right>
      <top style="hair">
        <color theme="1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thin">
        <color theme="1"/>
      </top>
      <bottom style="hair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1" xfId="0" applyFont="1" applyBorder="1" applyAlignment="1"/>
    <xf numFmtId="187" fontId="2" fillId="0" borderId="1" xfId="0" applyNumberFormat="1" applyFont="1" applyBorder="1" applyAlignment="1"/>
    <xf numFmtId="188" fontId="2" fillId="0" borderId="1" xfId="0" applyNumberFormat="1" applyFont="1" applyBorder="1" applyAlignment="1"/>
    <xf numFmtId="0" fontId="3" fillId="0" borderId="0" xfId="0" applyFont="1"/>
    <xf numFmtId="0" fontId="4" fillId="0" borderId="0" xfId="0" applyFont="1"/>
    <xf numFmtId="0" fontId="3" fillId="0" borderId="10" xfId="0" applyFont="1" applyFill="1" applyBorder="1" applyAlignment="1">
      <alignment horizontal="left"/>
    </xf>
    <xf numFmtId="0" fontId="3" fillId="0" borderId="11" xfId="0" applyNumberFormat="1" applyFont="1" applyBorder="1"/>
    <xf numFmtId="187" fontId="3" fillId="0" borderId="12" xfId="1" applyNumberFormat="1" applyFont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4" xfId="1" applyNumberFormat="1" applyFont="1" applyBorder="1" applyAlignment="1">
      <alignment horizontal="center"/>
    </xf>
    <xf numFmtId="187" fontId="3" fillId="2" borderId="13" xfId="1" applyNumberFormat="1" applyFont="1" applyFill="1" applyBorder="1" applyAlignment="1">
      <alignment horizontal="center"/>
    </xf>
    <xf numFmtId="188" fontId="4" fillId="2" borderId="13" xfId="0" applyNumberFormat="1" applyFont="1" applyFill="1" applyBorder="1" applyAlignment="1">
      <alignment horizontal="center"/>
    </xf>
    <xf numFmtId="188" fontId="3" fillId="2" borderId="14" xfId="1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187" fontId="4" fillId="0" borderId="17" xfId="1" applyNumberFormat="1" applyFont="1" applyBorder="1" applyAlignment="1">
      <alignment horizontal="center"/>
    </xf>
    <xf numFmtId="188" fontId="4" fillId="0" borderId="18" xfId="1" applyNumberFormat="1" applyFont="1" applyBorder="1" applyAlignment="1">
      <alignment horizontal="center"/>
    </xf>
    <xf numFmtId="188" fontId="4" fillId="0" borderId="19" xfId="1" applyNumberFormat="1" applyFont="1" applyBorder="1" applyAlignment="1">
      <alignment horizontal="center"/>
    </xf>
    <xf numFmtId="187" fontId="4" fillId="2" borderId="18" xfId="0" applyNumberFormat="1" applyFont="1" applyFill="1" applyBorder="1" applyAlignment="1">
      <alignment horizontal="center"/>
    </xf>
    <xf numFmtId="188" fontId="4" fillId="2" borderId="18" xfId="0" applyNumberFormat="1" applyFont="1" applyFill="1" applyBorder="1" applyAlignment="1">
      <alignment horizontal="center"/>
    </xf>
    <xf numFmtId="188" fontId="4" fillId="2" borderId="18" xfId="1" applyNumberFormat="1" applyFont="1" applyFill="1" applyBorder="1" applyAlignment="1">
      <alignment horizontal="center"/>
    </xf>
    <xf numFmtId="188" fontId="3" fillId="2" borderId="19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187" fontId="4" fillId="0" borderId="22" xfId="1" applyNumberFormat="1" applyFont="1" applyBorder="1" applyAlignment="1">
      <alignment horizontal="center"/>
    </xf>
    <xf numFmtId="188" fontId="4" fillId="0" borderId="23" xfId="1" applyNumberFormat="1" applyFont="1" applyBorder="1" applyAlignment="1">
      <alignment horizontal="center"/>
    </xf>
    <xf numFmtId="188" fontId="4" fillId="0" borderId="24" xfId="1" applyNumberFormat="1" applyFont="1" applyBorder="1" applyAlignment="1">
      <alignment horizontal="center"/>
    </xf>
    <xf numFmtId="187" fontId="4" fillId="2" borderId="23" xfId="0" applyNumberFormat="1" applyFont="1" applyFill="1" applyBorder="1" applyAlignment="1">
      <alignment horizontal="center"/>
    </xf>
    <xf numFmtId="188" fontId="4" fillId="2" borderId="23" xfId="0" applyNumberFormat="1" applyFont="1" applyFill="1" applyBorder="1" applyAlignment="1">
      <alignment horizontal="center"/>
    </xf>
    <xf numFmtId="188" fontId="4" fillId="2" borderId="23" xfId="1" applyNumberFormat="1" applyFont="1" applyFill="1" applyBorder="1" applyAlignment="1">
      <alignment horizontal="center"/>
    </xf>
    <xf numFmtId="188" fontId="3" fillId="2" borderId="24" xfId="1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Border="1" applyAlignment="1">
      <alignment horizontal="left" indent="1"/>
    </xf>
    <xf numFmtId="187" fontId="4" fillId="0" borderId="27" xfId="1" applyNumberFormat="1" applyFont="1" applyBorder="1" applyAlignment="1">
      <alignment horizontal="center"/>
    </xf>
    <xf numFmtId="188" fontId="4" fillId="0" borderId="28" xfId="1" applyNumberFormat="1" applyFont="1" applyBorder="1" applyAlignment="1">
      <alignment horizontal="center"/>
    </xf>
    <xf numFmtId="188" fontId="4" fillId="0" borderId="29" xfId="1" applyNumberFormat="1" applyFont="1" applyBorder="1" applyAlignment="1">
      <alignment horizontal="center"/>
    </xf>
    <xf numFmtId="187" fontId="3" fillId="2" borderId="28" xfId="0" applyNumberFormat="1" applyFont="1" applyFill="1" applyBorder="1" applyAlignment="1">
      <alignment horizontal="center"/>
    </xf>
    <xf numFmtId="188" fontId="3" fillId="2" borderId="28" xfId="0" applyNumberFormat="1" applyFont="1" applyFill="1" applyBorder="1" applyAlignment="1">
      <alignment horizontal="center"/>
    </xf>
    <xf numFmtId="188" fontId="4" fillId="2" borderId="28" xfId="1" applyNumberFormat="1" applyFont="1" applyFill="1" applyBorder="1" applyAlignment="1">
      <alignment horizontal="center"/>
    </xf>
    <xf numFmtId="188" fontId="3" fillId="2" borderId="29" xfId="1" applyNumberFormat="1" applyFont="1" applyFill="1" applyBorder="1" applyAlignment="1">
      <alignment horizontal="center"/>
    </xf>
    <xf numFmtId="187" fontId="4" fillId="2" borderId="28" xfId="0" applyNumberFormat="1" applyFont="1" applyFill="1" applyBorder="1" applyAlignment="1">
      <alignment horizontal="center"/>
    </xf>
    <xf numFmtId="188" fontId="4" fillId="2" borderId="28" xfId="0" applyNumberFormat="1" applyFont="1" applyFill="1" applyBorder="1" applyAlignment="1">
      <alignment horizontal="center"/>
    </xf>
    <xf numFmtId="0" fontId="3" fillId="0" borderId="26" xfId="0" applyNumberFormat="1" applyFont="1" applyBorder="1"/>
    <xf numFmtId="0" fontId="4" fillId="0" borderId="25" xfId="0" applyFont="1" applyFill="1" applyBorder="1" applyAlignment="1">
      <alignment horizontal="left"/>
    </xf>
    <xf numFmtId="0" fontId="4" fillId="0" borderId="26" xfId="0" applyNumberFormat="1" applyFont="1" applyBorder="1"/>
    <xf numFmtId="0" fontId="4" fillId="0" borderId="15" xfId="0" applyFont="1" applyFill="1" applyBorder="1" applyAlignment="1"/>
    <xf numFmtId="187" fontId="4" fillId="2" borderId="18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187" fontId="3" fillId="0" borderId="17" xfId="1" applyNumberFormat="1" applyFont="1" applyBorder="1" applyAlignment="1">
      <alignment horizontal="center"/>
    </xf>
    <xf numFmtId="188" fontId="3" fillId="0" borderId="18" xfId="1" applyNumberFormat="1" applyFont="1" applyBorder="1" applyAlignment="1">
      <alignment horizontal="center"/>
    </xf>
    <xf numFmtId="188" fontId="3" fillId="0" borderId="19" xfId="1" applyNumberFormat="1" applyFont="1" applyBorder="1" applyAlignment="1">
      <alignment horizontal="center"/>
    </xf>
    <xf numFmtId="187" fontId="3" fillId="2" borderId="18" xfId="0" applyNumberFormat="1" applyFont="1" applyFill="1" applyBorder="1" applyAlignment="1">
      <alignment horizontal="center"/>
    </xf>
    <xf numFmtId="188" fontId="3" fillId="2" borderId="18" xfId="0" applyNumberFormat="1" applyFont="1" applyFill="1" applyBorder="1" applyAlignment="1">
      <alignment horizontal="center"/>
    </xf>
    <xf numFmtId="188" fontId="3" fillId="2" borderId="18" xfId="1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187" fontId="3" fillId="0" borderId="22" xfId="1" applyNumberFormat="1" applyFont="1" applyBorder="1" applyAlignment="1">
      <alignment horizontal="center"/>
    </xf>
    <xf numFmtId="188" fontId="3" fillId="0" borderId="23" xfId="1" applyNumberFormat="1" applyFont="1" applyBorder="1" applyAlignment="1">
      <alignment horizontal="center"/>
    </xf>
    <xf numFmtId="188" fontId="3" fillId="0" borderId="24" xfId="1" applyNumberFormat="1" applyFont="1" applyBorder="1" applyAlignment="1">
      <alignment horizontal="center"/>
    </xf>
    <xf numFmtId="187" fontId="3" fillId="2" borderId="23" xfId="0" applyNumberFormat="1" applyFont="1" applyFill="1" applyBorder="1" applyAlignment="1">
      <alignment horizontal="center"/>
    </xf>
    <xf numFmtId="188" fontId="3" fillId="2" borderId="23" xfId="0" applyNumberFormat="1" applyFont="1" applyFill="1" applyBorder="1" applyAlignment="1">
      <alignment horizontal="center"/>
    </xf>
    <xf numFmtId="188" fontId="3" fillId="2" borderId="23" xfId="1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/>
    <xf numFmtId="0" fontId="4" fillId="0" borderId="20" xfId="0" applyFont="1" applyFill="1" applyBorder="1" applyAlignment="1"/>
    <xf numFmtId="0" fontId="4" fillId="0" borderId="15" xfId="0" applyFont="1" applyFill="1" applyBorder="1"/>
    <xf numFmtId="0" fontId="3" fillId="0" borderId="15" xfId="0" applyFont="1" applyFill="1" applyBorder="1" applyAlignment="1">
      <alignment horizontal="center"/>
    </xf>
    <xf numFmtId="3" fontId="4" fillId="0" borderId="15" xfId="0" applyNumberFormat="1" applyFont="1" applyFill="1" applyBorder="1"/>
    <xf numFmtId="187" fontId="3" fillId="2" borderId="18" xfId="1" applyNumberFormat="1" applyFont="1" applyFill="1" applyBorder="1" applyAlignment="1">
      <alignment horizontal="center"/>
    </xf>
    <xf numFmtId="0" fontId="4" fillId="0" borderId="20" xfId="0" applyFont="1" applyFill="1" applyBorder="1"/>
    <xf numFmtId="187" fontId="3" fillId="2" borderId="23" xfId="1" applyNumberFormat="1" applyFont="1" applyFill="1" applyBorder="1" applyAlignment="1">
      <alignment horizontal="center"/>
    </xf>
    <xf numFmtId="187" fontId="3" fillId="2" borderId="28" xfId="1" applyNumberFormat="1" applyFont="1" applyFill="1" applyBorder="1" applyAlignment="1">
      <alignment horizontal="center"/>
    </xf>
    <xf numFmtId="187" fontId="4" fillId="2" borderId="23" xfId="1" applyNumberFormat="1" applyFont="1" applyFill="1" applyBorder="1" applyAlignment="1">
      <alignment horizontal="center"/>
    </xf>
    <xf numFmtId="188" fontId="3" fillId="0" borderId="18" xfId="0" applyNumberFormat="1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0" fontId="4" fillId="0" borderId="26" xfId="0" applyFont="1" applyBorder="1"/>
    <xf numFmtId="0" fontId="5" fillId="0" borderId="0" xfId="0" applyFont="1" applyFill="1"/>
    <xf numFmtId="188" fontId="6" fillId="0" borderId="17" xfId="1" applyNumberFormat="1" applyFont="1" applyBorder="1" applyAlignment="1">
      <alignment horizontal="center"/>
    </xf>
    <xf numFmtId="188" fontId="4" fillId="0" borderId="17" xfId="1" applyNumberFormat="1" applyFont="1" applyBorder="1" applyAlignment="1">
      <alignment horizontal="center"/>
    </xf>
    <xf numFmtId="0" fontId="4" fillId="0" borderId="0" xfId="0" applyFont="1" applyFill="1"/>
    <xf numFmtId="187" fontId="6" fillId="0" borderId="17" xfId="1" applyNumberFormat="1" applyFont="1" applyBorder="1" applyAlignment="1">
      <alignment horizontal="center"/>
    </xf>
    <xf numFmtId="0" fontId="7" fillId="0" borderId="0" xfId="0" applyFont="1" applyFill="1"/>
    <xf numFmtId="0" fontId="7" fillId="0" borderId="15" xfId="0" applyFont="1" applyFill="1" applyBorder="1"/>
    <xf numFmtId="0" fontId="7" fillId="0" borderId="0" xfId="0" applyFont="1"/>
    <xf numFmtId="187" fontId="4" fillId="2" borderId="28" xfId="1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4" fillId="0" borderId="20" xfId="0" applyFont="1" applyBorder="1"/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187" fontId="3" fillId="3" borderId="17" xfId="0" applyNumberFormat="1" applyFont="1" applyFill="1" applyBorder="1" applyAlignment="1">
      <alignment horizontal="center"/>
    </xf>
    <xf numFmtId="188" fontId="3" fillId="3" borderId="18" xfId="0" applyNumberFormat="1" applyFont="1" applyFill="1" applyBorder="1" applyAlignment="1">
      <alignment horizontal="center"/>
    </xf>
    <xf numFmtId="188" fontId="3" fillId="3" borderId="30" xfId="0" applyNumberFormat="1" applyFont="1" applyFill="1" applyBorder="1" applyAlignment="1">
      <alignment horizontal="center"/>
    </xf>
    <xf numFmtId="0" fontId="3" fillId="3" borderId="15" xfId="0" applyFont="1" applyFill="1" applyBorder="1"/>
    <xf numFmtId="188" fontId="3" fillId="3" borderId="19" xfId="1" applyNumberFormat="1" applyFont="1" applyFill="1" applyBorder="1" applyAlignment="1">
      <alignment horizontal="center"/>
    </xf>
    <xf numFmtId="187" fontId="3" fillId="3" borderId="17" xfId="1" applyNumberFormat="1" applyFont="1" applyFill="1" applyBorder="1" applyAlignment="1">
      <alignment horizontal="center"/>
    </xf>
    <xf numFmtId="188" fontId="3" fillId="3" borderId="18" xfId="1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21" xfId="0" applyFont="1" applyFill="1" applyBorder="1" applyAlignment="1">
      <alignment horizontal="left"/>
    </xf>
    <xf numFmtId="187" fontId="3" fillId="3" borderId="22" xfId="1" applyNumberFormat="1" applyFont="1" applyFill="1" applyBorder="1" applyAlignment="1">
      <alignment horizontal="center"/>
    </xf>
    <xf numFmtId="188" fontId="3" fillId="3" borderId="23" xfId="1" applyNumberFormat="1" applyFont="1" applyFill="1" applyBorder="1" applyAlignment="1">
      <alignment horizontal="center"/>
    </xf>
    <xf numFmtId="188" fontId="3" fillId="3" borderId="24" xfId="1" applyNumberFormat="1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3" fillId="4" borderId="26" xfId="0" applyNumberFormat="1" applyFont="1" applyFill="1" applyBorder="1"/>
    <xf numFmtId="187" fontId="4" fillId="4" borderId="27" xfId="0" applyNumberFormat="1" applyFont="1" applyFill="1" applyBorder="1" applyAlignment="1">
      <alignment horizontal="center"/>
    </xf>
    <xf numFmtId="188" fontId="4" fillId="4" borderId="28" xfId="1" applyNumberFormat="1" applyFont="1" applyFill="1" applyBorder="1" applyAlignment="1">
      <alignment horizontal="center"/>
    </xf>
    <xf numFmtId="188" fontId="4" fillId="4" borderId="29" xfId="1" applyNumberFormat="1" applyFont="1" applyFill="1" applyBorder="1" applyAlignment="1">
      <alignment horizontal="center"/>
    </xf>
    <xf numFmtId="187" fontId="3" fillId="4" borderId="28" xfId="1" applyNumberFormat="1" applyFont="1" applyFill="1" applyBorder="1" applyAlignment="1">
      <alignment horizontal="center"/>
    </xf>
    <xf numFmtId="188" fontId="4" fillId="4" borderId="28" xfId="0" applyNumberFormat="1" applyFont="1" applyFill="1" applyBorder="1" applyAlignment="1">
      <alignment horizontal="center"/>
    </xf>
    <xf numFmtId="188" fontId="3" fillId="4" borderId="29" xfId="1" applyNumberFormat="1" applyFont="1" applyFill="1" applyBorder="1" applyAlignment="1">
      <alignment horizontal="center"/>
    </xf>
    <xf numFmtId="0" fontId="3" fillId="0" borderId="16" xfId="0" applyNumberFormat="1" applyFont="1" applyBorder="1"/>
    <xf numFmtId="0" fontId="3" fillId="5" borderId="25" xfId="0" applyFont="1" applyFill="1" applyBorder="1" applyAlignment="1">
      <alignment horizontal="left"/>
    </xf>
    <xf numFmtId="187" fontId="3" fillId="3" borderId="18" xfId="0" applyNumberFormat="1" applyFont="1" applyFill="1" applyBorder="1" applyAlignment="1">
      <alignment horizontal="center"/>
    </xf>
    <xf numFmtId="187" fontId="3" fillId="3" borderId="18" xfId="1" applyNumberFormat="1" applyFont="1" applyFill="1" applyBorder="1" applyAlignment="1">
      <alignment horizontal="center"/>
    </xf>
    <xf numFmtId="187" fontId="3" fillId="3" borderId="23" xfId="1" applyNumberFormat="1" applyFont="1" applyFill="1" applyBorder="1" applyAlignment="1">
      <alignment horizontal="center"/>
    </xf>
    <xf numFmtId="0" fontId="3" fillId="0" borderId="31" xfId="0" applyFont="1" applyFill="1" applyBorder="1"/>
    <xf numFmtId="0" fontId="3" fillId="0" borderId="31" xfId="0" applyFont="1" applyFill="1" applyBorder="1" applyAlignment="1">
      <alignment horizontal="left"/>
    </xf>
    <xf numFmtId="187" fontId="3" fillId="0" borderId="31" xfId="1" applyNumberFormat="1" applyFont="1" applyFill="1" applyBorder="1" applyAlignment="1">
      <alignment horizontal="center"/>
    </xf>
    <xf numFmtId="188" fontId="3" fillId="0" borderId="31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87" fontId="3" fillId="0" borderId="0" xfId="1" applyNumberFormat="1" applyFont="1" applyFill="1" applyBorder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5" xfId="0" applyFont="1" applyFill="1" applyBorder="1" applyAlignment="1">
      <alignment horizontal="left" shrinkToFit="1"/>
    </xf>
    <xf numFmtId="0" fontId="4" fillId="0" borderId="20" xfId="0" applyFont="1" applyBorder="1" applyAlignment="1">
      <alignment horizontal="left"/>
    </xf>
    <xf numFmtId="188" fontId="3" fillId="3" borderId="23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188" fontId="3" fillId="6" borderId="28" xfId="0" applyNumberFormat="1" applyFont="1" applyFill="1" applyBorder="1" applyAlignment="1">
      <alignment horizontal="center"/>
    </xf>
    <xf numFmtId="188" fontId="3" fillId="6" borderId="28" xfId="1" applyNumberFormat="1" applyFont="1" applyFill="1" applyBorder="1" applyAlignment="1">
      <alignment horizontal="center"/>
    </xf>
    <xf numFmtId="188" fontId="3" fillId="6" borderId="29" xfId="0" applyNumberFormat="1" applyFont="1" applyFill="1" applyBorder="1" applyAlignment="1">
      <alignment horizontal="center"/>
    </xf>
    <xf numFmtId="187" fontId="3" fillId="6" borderId="28" xfId="0" applyNumberFormat="1" applyFont="1" applyFill="1" applyBorder="1" applyAlignment="1">
      <alignment horizontal="center"/>
    </xf>
    <xf numFmtId="0" fontId="3" fillId="6" borderId="15" xfId="0" applyFont="1" applyFill="1" applyBorder="1"/>
    <xf numFmtId="188" fontId="3" fillId="6" borderId="18" xfId="0" applyNumberFormat="1" applyFont="1" applyFill="1" applyBorder="1" applyAlignment="1">
      <alignment horizontal="center"/>
    </xf>
    <xf numFmtId="188" fontId="3" fillId="6" borderId="19" xfId="1" applyNumberFormat="1" applyFont="1" applyFill="1" applyBorder="1" applyAlignment="1">
      <alignment horizontal="center"/>
    </xf>
    <xf numFmtId="187" fontId="3" fillId="6" borderId="18" xfId="0" applyNumberFormat="1" applyFont="1" applyFill="1" applyBorder="1" applyAlignment="1">
      <alignment horizontal="center"/>
    </xf>
    <xf numFmtId="188" fontId="3" fillId="6" borderId="18" xfId="1" applyNumberFormat="1" applyFont="1" applyFill="1" applyBorder="1" applyAlignment="1">
      <alignment horizontal="center"/>
    </xf>
    <xf numFmtId="187" fontId="3" fillId="6" borderId="18" xfId="1" applyNumberFormat="1" applyFont="1" applyFill="1" applyBorder="1" applyAlignment="1">
      <alignment horizontal="center"/>
    </xf>
    <xf numFmtId="0" fontId="3" fillId="6" borderId="20" xfId="0" applyFont="1" applyFill="1" applyBorder="1"/>
    <xf numFmtId="188" fontId="3" fillId="6" borderId="23" xfId="1" applyNumberFormat="1" applyFont="1" applyFill="1" applyBorder="1" applyAlignment="1">
      <alignment horizontal="center"/>
    </xf>
    <xf numFmtId="188" fontId="3" fillId="6" borderId="24" xfId="1" applyNumberFormat="1" applyFont="1" applyFill="1" applyBorder="1" applyAlignment="1">
      <alignment horizontal="center"/>
    </xf>
    <xf numFmtId="187" fontId="3" fillId="6" borderId="23" xfId="1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1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0" xfId="1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189" fontId="8" fillId="0" borderId="1" xfId="1" applyNumberFormat="1" applyFont="1" applyBorder="1" applyAlignment="1"/>
    <xf numFmtId="187" fontId="3" fillId="7" borderId="8" xfId="1" applyNumberFormat="1" applyFont="1" applyFill="1" applyBorder="1" applyAlignment="1">
      <alignment horizontal="center" vertical="center"/>
    </xf>
    <xf numFmtId="188" fontId="3" fillId="7" borderId="8" xfId="0" applyNumberFormat="1" applyFont="1" applyFill="1" applyBorder="1" applyAlignment="1">
      <alignment horizontal="center" vertical="center"/>
    </xf>
    <xf numFmtId="188" fontId="3" fillId="7" borderId="8" xfId="0" applyNumberFormat="1" applyFont="1" applyFill="1" applyBorder="1" applyAlignment="1">
      <alignment horizontal="center" vertical="center" wrapText="1"/>
    </xf>
    <xf numFmtId="188" fontId="3" fillId="7" borderId="9" xfId="1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/>
    </xf>
    <xf numFmtId="0" fontId="3" fillId="0" borderId="32" xfId="0" applyNumberFormat="1" applyFont="1" applyBorder="1"/>
    <xf numFmtId="187" fontId="3" fillId="0" borderId="35" xfId="1" applyNumberFormat="1" applyFont="1" applyBorder="1" applyAlignment="1">
      <alignment horizontal="center"/>
    </xf>
    <xf numFmtId="188" fontId="4" fillId="0" borderId="35" xfId="0" applyNumberFormat="1" applyFont="1" applyBorder="1" applyAlignment="1">
      <alignment horizontal="center"/>
    </xf>
    <xf numFmtId="188" fontId="4" fillId="0" borderId="32" xfId="1" applyNumberFormat="1" applyFont="1" applyBorder="1" applyAlignment="1">
      <alignment horizontal="center"/>
    </xf>
    <xf numFmtId="187" fontId="3" fillId="2" borderId="35" xfId="1" applyNumberFormat="1" applyFont="1" applyFill="1" applyBorder="1" applyAlignment="1">
      <alignment horizontal="center"/>
    </xf>
    <xf numFmtId="188" fontId="4" fillId="2" borderId="35" xfId="0" applyNumberFormat="1" applyFont="1" applyFill="1" applyBorder="1" applyAlignment="1">
      <alignment horizontal="center"/>
    </xf>
    <xf numFmtId="188" fontId="3" fillId="2" borderId="32" xfId="1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187" fontId="4" fillId="0" borderId="18" xfId="1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187" fontId="4" fillId="0" borderId="23" xfId="1" applyNumberFormat="1" applyFont="1" applyBorder="1" applyAlignment="1">
      <alignment horizontal="center"/>
    </xf>
    <xf numFmtId="0" fontId="3" fillId="0" borderId="29" xfId="0" applyFont="1" applyBorder="1" applyAlignment="1">
      <alignment horizontal="left" indent="1"/>
    </xf>
    <xf numFmtId="187" fontId="4" fillId="0" borderId="28" xfId="1" applyNumberFormat="1" applyFont="1" applyBorder="1" applyAlignment="1">
      <alignment horizontal="center"/>
    </xf>
    <xf numFmtId="0" fontId="3" fillId="0" borderId="29" xfId="0" applyNumberFormat="1" applyFont="1" applyBorder="1"/>
    <xf numFmtId="0" fontId="4" fillId="0" borderId="29" xfId="0" applyNumberFormat="1" applyFont="1" applyBorder="1"/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87" fontId="4" fillId="0" borderId="36" xfId="1" applyNumberFormat="1" applyFont="1" applyBorder="1" applyAlignment="1">
      <alignment horizontal="center"/>
    </xf>
    <xf numFmtId="187" fontId="4" fillId="0" borderId="18" xfId="0" applyNumberFormat="1" applyFont="1" applyBorder="1" applyAlignment="1">
      <alignment horizontal="center"/>
    </xf>
    <xf numFmtId="187" fontId="3" fillId="5" borderId="18" xfId="1" applyNumberFormat="1" applyFont="1" applyFill="1" applyBorder="1" applyAlignment="1">
      <alignment horizontal="center"/>
    </xf>
    <xf numFmtId="187" fontId="3" fillId="5" borderId="23" xfId="1" applyNumberFormat="1" applyFont="1" applyFill="1" applyBorder="1" applyAlignment="1">
      <alignment horizontal="center"/>
    </xf>
    <xf numFmtId="187" fontId="3" fillId="0" borderId="18" xfId="1" applyNumberFormat="1" applyFont="1" applyBorder="1" applyAlignment="1">
      <alignment horizontal="center"/>
    </xf>
    <xf numFmtId="187" fontId="3" fillId="0" borderId="23" xfId="1" applyNumberFormat="1" applyFont="1" applyBorder="1" applyAlignment="1">
      <alignment horizontal="center"/>
    </xf>
    <xf numFmtId="0" fontId="4" fillId="0" borderId="29" xfId="0" applyFont="1" applyBorder="1"/>
    <xf numFmtId="188" fontId="9" fillId="0" borderId="18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/>
    <xf numFmtId="187" fontId="7" fillId="0" borderId="0" xfId="1" applyNumberFormat="1" applyFont="1" applyBorder="1" applyAlignment="1">
      <alignment horizontal="center"/>
    </xf>
    <xf numFmtId="0" fontId="10" fillId="0" borderId="0" xfId="0" applyFont="1"/>
    <xf numFmtId="187" fontId="6" fillId="0" borderId="18" xfId="1" applyNumberFormat="1" applyFont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3" fontId="7" fillId="0" borderId="15" xfId="0" applyNumberFormat="1" applyFont="1" applyFill="1" applyBorder="1"/>
    <xf numFmtId="0" fontId="3" fillId="0" borderId="15" xfId="0" applyFont="1" applyFill="1" applyBorder="1"/>
    <xf numFmtId="0" fontId="3" fillId="0" borderId="20" xfId="0" applyFont="1" applyFill="1" applyBorder="1"/>
    <xf numFmtId="188" fontId="3" fillId="0" borderId="21" xfId="1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3" fontId="4" fillId="0" borderId="15" xfId="0" applyNumberFormat="1" applyFont="1" applyBorder="1"/>
    <xf numFmtId="0" fontId="3" fillId="3" borderId="19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4" borderId="29" xfId="0" applyNumberFormat="1" applyFont="1" applyFill="1" applyBorder="1"/>
    <xf numFmtId="187" fontId="4" fillId="4" borderId="28" xfId="0" applyNumberFormat="1" applyFont="1" applyFill="1" applyBorder="1" applyAlignment="1">
      <alignment horizontal="center"/>
    </xf>
    <xf numFmtId="0" fontId="3" fillId="0" borderId="19" xfId="0" applyNumberFormat="1" applyFont="1" applyBorder="1"/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6" borderId="29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39" xfId="0" applyFont="1" applyBorder="1" applyAlignment="1">
      <alignment horizontal="center" vertical="center"/>
    </xf>
    <xf numFmtId="0" fontId="2" fillId="0" borderId="39" xfId="0" quotePrefix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2" fillId="0" borderId="40" xfId="0" applyFont="1" applyBorder="1"/>
    <xf numFmtId="43" fontId="12" fillId="0" borderId="40" xfId="1" applyFont="1" applyBorder="1"/>
    <xf numFmtId="43" fontId="2" fillId="0" borderId="40" xfId="1" applyFont="1" applyBorder="1"/>
    <xf numFmtId="0" fontId="12" fillId="0" borderId="41" xfId="0" applyFont="1" applyBorder="1"/>
    <xf numFmtId="43" fontId="12" fillId="0" borderId="41" xfId="1" applyFont="1" applyBorder="1"/>
    <xf numFmtId="43" fontId="2" fillId="0" borderId="41" xfId="1" applyFont="1" applyBorder="1"/>
    <xf numFmtId="43" fontId="2" fillId="0" borderId="40" xfId="1" applyNumberFormat="1" applyFont="1" applyBorder="1"/>
    <xf numFmtId="0" fontId="12" fillId="0" borderId="40" xfId="0" applyFont="1" applyBorder="1" applyAlignment="1">
      <alignment shrinkToFit="1"/>
    </xf>
    <xf numFmtId="0" fontId="2" fillId="0" borderId="8" xfId="0" applyFont="1" applyBorder="1"/>
    <xf numFmtId="43" fontId="2" fillId="0" borderId="8" xfId="0" applyNumberFormat="1" applyFont="1" applyBorder="1"/>
    <xf numFmtId="43" fontId="2" fillId="0" borderId="8" xfId="1" applyFont="1" applyBorder="1"/>
    <xf numFmtId="0" fontId="2" fillId="0" borderId="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2" fillId="0" borderId="46" xfId="0" applyFont="1" applyBorder="1"/>
    <xf numFmtId="0" fontId="12" fillId="0" borderId="47" xfId="0" applyFont="1" applyBorder="1"/>
    <xf numFmtId="43" fontId="12" fillId="0" borderId="49" xfId="1" applyFont="1" applyBorder="1"/>
    <xf numFmtId="43" fontId="2" fillId="0" borderId="48" xfId="1" applyFont="1" applyBorder="1"/>
    <xf numFmtId="43" fontId="2" fillId="0" borderId="47" xfId="1" applyFont="1" applyBorder="1"/>
    <xf numFmtId="0" fontId="12" fillId="0" borderId="50" xfId="0" applyFont="1" applyBorder="1"/>
    <xf numFmtId="0" fontId="12" fillId="0" borderId="51" xfId="0" applyFont="1" applyBorder="1"/>
    <xf numFmtId="43" fontId="12" fillId="0" borderId="52" xfId="1" applyFont="1" applyBorder="1"/>
    <xf numFmtId="43" fontId="2" fillId="0" borderId="51" xfId="1" applyFont="1" applyBorder="1"/>
    <xf numFmtId="0" fontId="12" fillId="0" borderId="53" xfId="0" applyFont="1" applyBorder="1"/>
    <xf numFmtId="0" fontId="12" fillId="0" borderId="54" xfId="0" applyFont="1" applyBorder="1"/>
    <xf numFmtId="43" fontId="12" fillId="0" borderId="55" xfId="1" applyFont="1" applyBorder="1"/>
    <xf numFmtId="43" fontId="2" fillId="0" borderId="54" xfId="1" applyFont="1" applyBorder="1"/>
    <xf numFmtId="43" fontId="2" fillId="0" borderId="54" xfId="1" applyNumberFormat="1" applyFont="1" applyBorder="1"/>
    <xf numFmtId="0" fontId="12" fillId="0" borderId="53" xfId="0" applyFont="1" applyBorder="1" applyAlignment="1">
      <alignment shrinkToFit="1"/>
    </xf>
    <xf numFmtId="0" fontId="2" fillId="0" borderId="56" xfId="0" applyFont="1" applyBorder="1"/>
    <xf numFmtId="0" fontId="2" fillId="0" borderId="57" xfId="0" applyFont="1" applyBorder="1"/>
    <xf numFmtId="43" fontId="2" fillId="0" borderId="58" xfId="0" applyNumberFormat="1" applyFont="1" applyBorder="1"/>
    <xf numFmtId="43" fontId="2" fillId="0" borderId="59" xfId="0" applyNumberFormat="1" applyFont="1" applyBorder="1"/>
    <xf numFmtId="43" fontId="2" fillId="0" borderId="58" xfId="1" applyFont="1" applyBorder="1"/>
    <xf numFmtId="43" fontId="2" fillId="0" borderId="56" xfId="0" applyNumberFormat="1" applyFont="1" applyBorder="1"/>
    <xf numFmtId="43" fontId="2" fillId="0" borderId="57" xfId="1" applyFont="1" applyBorder="1"/>
    <xf numFmtId="187" fontId="2" fillId="0" borderId="1" xfId="0" applyNumberFormat="1" applyFont="1" applyBorder="1"/>
    <xf numFmtId="187" fontId="3" fillId="0" borderId="31" xfId="1" applyNumberFormat="1" applyFont="1" applyBorder="1" applyAlignment="1">
      <alignment horizontal="center"/>
    </xf>
    <xf numFmtId="187" fontId="3" fillId="0" borderId="0" xfId="1" applyNumberFormat="1" applyFont="1" applyAlignment="1">
      <alignment horizontal="center"/>
    </xf>
    <xf numFmtId="0" fontId="2" fillId="0" borderId="60" xfId="0" quotePrefix="1" applyFont="1" applyBorder="1" applyAlignment="1">
      <alignment horizontal="center"/>
    </xf>
    <xf numFmtId="0" fontId="2" fillId="0" borderId="44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43" fontId="12" fillId="0" borderId="64" xfId="1" applyFont="1" applyBorder="1"/>
    <xf numFmtId="43" fontId="12" fillId="0" borderId="65" xfId="1" applyFont="1" applyBorder="1"/>
    <xf numFmtId="43" fontId="12" fillId="0" borderId="66" xfId="1" applyFont="1" applyBorder="1"/>
    <xf numFmtId="43" fontId="12" fillId="0" borderId="67" xfId="1" applyFont="1" applyBorder="1"/>
    <xf numFmtId="43" fontId="2" fillId="0" borderId="67" xfId="1" applyFont="1" applyBorder="1"/>
    <xf numFmtId="43" fontId="12" fillId="0" borderId="68" xfId="1" applyFont="1" applyBorder="1"/>
    <xf numFmtId="43" fontId="12" fillId="0" borderId="69" xfId="1" applyFont="1" applyBorder="1"/>
    <xf numFmtId="43" fontId="2" fillId="0" borderId="69" xfId="1" applyFont="1" applyBorder="1"/>
    <xf numFmtId="0" fontId="2" fillId="0" borderId="2" xfId="0" quotePrefix="1" applyFont="1" applyBorder="1" applyAlignment="1">
      <alignment horizontal="center"/>
    </xf>
    <xf numFmtId="43" fontId="12" fillId="0" borderId="70" xfId="1" applyFont="1" applyBorder="1"/>
    <xf numFmtId="43" fontId="12" fillId="0" borderId="71" xfId="1" applyFont="1" applyBorder="1"/>
    <xf numFmtId="43" fontId="12" fillId="0" borderId="72" xfId="1" applyFont="1" applyBorder="1"/>
    <xf numFmtId="43" fontId="12" fillId="0" borderId="73" xfId="1" applyFont="1" applyBorder="1"/>
    <xf numFmtId="43" fontId="2" fillId="0" borderId="74" xfId="1" applyFont="1" applyBorder="1"/>
    <xf numFmtId="43" fontId="2" fillId="0" borderId="75" xfId="1" applyFont="1" applyBorder="1"/>
    <xf numFmtId="43" fontId="2" fillId="0" borderId="75" xfId="1" applyNumberFormat="1" applyFont="1" applyBorder="1"/>
    <xf numFmtId="0" fontId="3" fillId="8" borderId="25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187" fontId="3" fillId="8" borderId="27" xfId="0" applyNumberFormat="1" applyFont="1" applyFill="1" applyBorder="1" applyAlignment="1">
      <alignment horizontal="center"/>
    </xf>
    <xf numFmtId="188" fontId="3" fillId="8" borderId="28" xfId="0" applyNumberFormat="1" applyFont="1" applyFill="1" applyBorder="1" applyAlignment="1">
      <alignment horizontal="center"/>
    </xf>
    <xf numFmtId="188" fontId="3" fillId="8" borderId="28" xfId="1" applyNumberFormat="1" applyFont="1" applyFill="1" applyBorder="1" applyAlignment="1">
      <alignment horizontal="center"/>
    </xf>
    <xf numFmtId="188" fontId="3" fillId="8" borderId="29" xfId="0" applyNumberFormat="1" applyFont="1" applyFill="1" applyBorder="1" applyAlignment="1">
      <alignment horizontal="center"/>
    </xf>
    <xf numFmtId="187" fontId="3" fillId="8" borderId="28" xfId="0" applyNumberFormat="1" applyFont="1" applyFill="1" applyBorder="1" applyAlignment="1">
      <alignment horizontal="center"/>
    </xf>
    <xf numFmtId="0" fontId="3" fillId="8" borderId="15" xfId="0" applyFont="1" applyFill="1" applyBorder="1"/>
    <xf numFmtId="0" fontId="3" fillId="8" borderId="16" xfId="0" applyFont="1" applyFill="1" applyBorder="1" applyAlignment="1">
      <alignment horizontal="left"/>
    </xf>
    <xf numFmtId="187" fontId="3" fillId="8" borderId="17" xfId="0" applyNumberFormat="1" applyFont="1" applyFill="1" applyBorder="1" applyAlignment="1">
      <alignment horizontal="center"/>
    </xf>
    <xf numFmtId="188" fontId="3" fillId="8" borderId="18" xfId="0" applyNumberFormat="1" applyFont="1" applyFill="1" applyBorder="1" applyAlignment="1">
      <alignment horizontal="center"/>
    </xf>
    <xf numFmtId="188" fontId="3" fillId="8" borderId="19" xfId="1" applyNumberFormat="1" applyFont="1" applyFill="1" applyBorder="1" applyAlignment="1">
      <alignment horizontal="center"/>
    </xf>
    <xf numFmtId="187" fontId="3" fillId="8" borderId="18" xfId="0" applyNumberFormat="1" applyFont="1" applyFill="1" applyBorder="1" applyAlignment="1">
      <alignment horizontal="center"/>
    </xf>
    <xf numFmtId="187" fontId="3" fillId="8" borderId="17" xfId="1" applyNumberFormat="1" applyFont="1" applyFill="1" applyBorder="1" applyAlignment="1">
      <alignment horizontal="center"/>
    </xf>
    <xf numFmtId="188" fontId="3" fillId="8" borderId="18" xfId="1" applyNumberFormat="1" applyFont="1" applyFill="1" applyBorder="1" applyAlignment="1">
      <alignment horizontal="center"/>
    </xf>
    <xf numFmtId="187" fontId="3" fillId="8" borderId="18" xfId="1" applyNumberFormat="1" applyFont="1" applyFill="1" applyBorder="1" applyAlignment="1">
      <alignment horizontal="center"/>
    </xf>
    <xf numFmtId="0" fontId="3" fillId="8" borderId="20" xfId="0" applyFont="1" applyFill="1" applyBorder="1"/>
    <xf numFmtId="0" fontId="3" fillId="8" borderId="21" xfId="0" applyFont="1" applyFill="1" applyBorder="1" applyAlignment="1">
      <alignment horizontal="left"/>
    </xf>
    <xf numFmtId="187" fontId="3" fillId="8" borderId="22" xfId="1" applyNumberFormat="1" applyFont="1" applyFill="1" applyBorder="1" applyAlignment="1">
      <alignment horizontal="center"/>
    </xf>
    <xf numFmtId="188" fontId="3" fillId="8" borderId="23" xfId="1" applyNumberFormat="1" applyFont="1" applyFill="1" applyBorder="1" applyAlignment="1">
      <alignment horizontal="center"/>
    </xf>
    <xf numFmtId="188" fontId="3" fillId="8" borderId="24" xfId="1" applyNumberFormat="1" applyFont="1" applyFill="1" applyBorder="1" applyAlignment="1">
      <alignment horizontal="center"/>
    </xf>
    <xf numFmtId="187" fontId="3" fillId="8" borderId="23" xfId="1" applyNumberFormat="1" applyFont="1" applyFill="1" applyBorder="1" applyAlignment="1">
      <alignment horizontal="center"/>
    </xf>
    <xf numFmtId="187" fontId="3" fillId="9" borderId="7" xfId="1" applyNumberFormat="1" applyFont="1" applyFill="1" applyBorder="1" applyAlignment="1">
      <alignment horizontal="center" vertical="center"/>
    </xf>
    <xf numFmtId="188" fontId="3" fillId="9" borderId="8" xfId="0" applyNumberFormat="1" applyFont="1" applyFill="1" applyBorder="1" applyAlignment="1">
      <alignment horizontal="center" vertical="center"/>
    </xf>
    <xf numFmtId="188" fontId="3" fillId="9" borderId="8" xfId="0" applyNumberFormat="1" applyFont="1" applyFill="1" applyBorder="1" applyAlignment="1">
      <alignment horizontal="center" vertical="center" wrapText="1"/>
    </xf>
    <xf numFmtId="188" fontId="3" fillId="9" borderId="9" xfId="1" applyNumberFormat="1" applyFont="1" applyFill="1" applyBorder="1" applyAlignment="1">
      <alignment horizontal="center" vertical="center" wrapText="1"/>
    </xf>
    <xf numFmtId="187" fontId="3" fillId="9" borderId="8" xfId="1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top"/>
    </xf>
    <xf numFmtId="188" fontId="3" fillId="9" borderId="5" xfId="0" applyNumberFormat="1" applyFont="1" applyFill="1" applyBorder="1" applyAlignment="1">
      <alignment horizontal="center" vertical="top"/>
    </xf>
    <xf numFmtId="188" fontId="3" fillId="9" borderId="6" xfId="0" applyNumberFormat="1" applyFont="1" applyFill="1" applyBorder="1" applyAlignment="1">
      <alignment horizontal="center" vertical="top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quotePrefix="1" applyFont="1" applyFill="1" applyBorder="1" applyAlignment="1">
      <alignment horizontal="center" vertical="top"/>
    </xf>
    <xf numFmtId="0" fontId="3" fillId="9" borderId="5" xfId="0" quotePrefix="1" applyFont="1" applyFill="1" applyBorder="1" applyAlignment="1">
      <alignment horizontal="center" vertical="top"/>
    </xf>
    <xf numFmtId="0" fontId="3" fillId="9" borderId="6" xfId="0" quotePrefix="1" applyFont="1" applyFill="1" applyBorder="1" applyAlignment="1">
      <alignment horizontal="center" vertical="top"/>
    </xf>
    <xf numFmtId="0" fontId="3" fillId="9" borderId="5" xfId="0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center" vertical="top"/>
    </xf>
    <xf numFmtId="0" fontId="3" fillId="7" borderId="4" xfId="0" applyFont="1" applyFill="1" applyBorder="1" applyAlignment="1">
      <alignment horizontal="center" vertical="top"/>
    </xf>
    <xf numFmtId="188" fontId="3" fillId="7" borderId="5" xfId="0" applyNumberFormat="1" applyFont="1" applyFill="1" applyBorder="1" applyAlignment="1">
      <alignment horizontal="center" vertical="top"/>
    </xf>
    <xf numFmtId="188" fontId="3" fillId="7" borderId="6" xfId="0" applyNumberFormat="1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4" xfId="0" quotePrefix="1" applyFont="1" applyFill="1" applyBorder="1" applyAlignment="1">
      <alignment horizontal="center" vertical="top"/>
    </xf>
    <xf numFmtId="0" fontId="3" fillId="7" borderId="5" xfId="0" quotePrefix="1" applyFont="1" applyFill="1" applyBorder="1" applyAlignment="1">
      <alignment horizontal="center" vertical="top"/>
    </xf>
    <xf numFmtId="0" fontId="3" fillId="7" borderId="6" xfId="0" quotePrefix="1" applyFont="1" applyFill="1" applyBorder="1" applyAlignment="1">
      <alignment horizontal="center" vertical="top"/>
    </xf>
    <xf numFmtId="0" fontId="3" fillId="7" borderId="5" xfId="0" applyFont="1" applyFill="1" applyBorder="1" applyAlignment="1">
      <alignment horizontal="center" vertical="top"/>
    </xf>
    <xf numFmtId="0" fontId="3" fillId="7" borderId="6" xfId="0" applyFont="1" applyFill="1" applyBorder="1" applyAlignment="1">
      <alignment horizontal="center" vertical="top"/>
    </xf>
    <xf numFmtId="0" fontId="2" fillId="0" borderId="61" xfId="0" quotePrefix="1" applyFont="1" applyBorder="1" applyAlignment="1">
      <alignment horizontal="center"/>
    </xf>
    <xf numFmtId="0" fontId="2" fillId="0" borderId="62" xfId="0" quotePrefix="1" applyFont="1" applyBorder="1" applyAlignment="1">
      <alignment horizontal="center"/>
    </xf>
    <xf numFmtId="0" fontId="2" fillId="0" borderId="63" xfId="0" quotePrefix="1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805A-EAFB-40BD-95A9-73568537A6AF}">
  <sheetPr>
    <tabColor theme="4"/>
  </sheetPr>
  <dimension ref="A1:S298"/>
  <sheetViews>
    <sheetView tabSelected="1" zoomScaleNormal="100" zoomScalePageLayoutView="70" workbookViewId="0">
      <pane xSplit="2" ySplit="3" topLeftCell="C10" activePane="bottomRight" state="frozen"/>
      <selection activeCell="E6" sqref="E6"/>
      <selection pane="topRight" activeCell="E6" sqref="E6"/>
      <selection pane="bottomLeft" activeCell="E6" sqref="E6"/>
      <selection pane="bottomRight" activeCell="Q16" sqref="Q16"/>
    </sheetView>
  </sheetViews>
  <sheetFormatPr defaultColWidth="9" defaultRowHeight="21.75" x14ac:dyDescent="0.5"/>
  <cols>
    <col min="1" max="1" width="27.625" style="143" customWidth="1"/>
    <col min="2" max="2" width="10" style="5" customWidth="1"/>
    <col min="3" max="3" width="8.125" style="144" customWidth="1"/>
    <col min="4" max="4" width="9.375" style="145" bestFit="1" customWidth="1"/>
    <col min="5" max="5" width="8.75" style="145" customWidth="1"/>
    <col min="6" max="6" width="9.375" style="146" bestFit="1" customWidth="1"/>
    <col min="7" max="7" width="8.125" style="144" customWidth="1"/>
    <col min="8" max="8" width="9.375" style="145" bestFit="1" customWidth="1"/>
    <col min="9" max="9" width="8.75" style="145" customWidth="1"/>
    <col min="10" max="10" width="9.375" style="146" bestFit="1" customWidth="1"/>
    <col min="11" max="11" width="8.125" style="144" customWidth="1"/>
    <col min="12" max="12" width="9.375" style="145" bestFit="1" customWidth="1"/>
    <col min="13" max="13" width="8.75" style="145" customWidth="1"/>
    <col min="14" max="14" width="9.375" style="146" bestFit="1" customWidth="1"/>
    <col min="15" max="15" width="9.75" style="147" customWidth="1"/>
    <col min="16" max="16" width="9.375" style="145" bestFit="1" customWidth="1"/>
    <col min="17" max="17" width="8.375" style="145" bestFit="1" customWidth="1"/>
    <col min="18" max="18" width="9.375" style="148" bestFit="1" customWidth="1"/>
    <col min="19" max="16384" width="9" style="5"/>
  </cols>
  <sheetData>
    <row r="1" spans="1:18" s="4" customFormat="1" ht="24" x14ac:dyDescent="0.55000000000000004">
      <c r="A1" s="1" t="s">
        <v>117</v>
      </c>
      <c r="B1" s="1"/>
      <c r="C1" s="2"/>
      <c r="D1" s="3"/>
      <c r="E1" s="3"/>
      <c r="F1" s="3"/>
      <c r="G1" s="2"/>
      <c r="H1" s="3"/>
      <c r="I1" s="3"/>
      <c r="J1" s="3"/>
      <c r="K1" s="2"/>
      <c r="L1" s="3"/>
      <c r="M1" s="3"/>
      <c r="N1" s="3"/>
      <c r="O1" s="2"/>
      <c r="P1" s="3"/>
      <c r="Q1" s="3"/>
      <c r="R1" s="3"/>
    </row>
    <row r="2" spans="1:18" ht="21.75" customHeight="1" x14ac:dyDescent="0.5">
      <c r="A2" s="300" t="s">
        <v>0</v>
      </c>
      <c r="B2" s="301" t="s">
        <v>1</v>
      </c>
      <c r="C2" s="302" t="s">
        <v>2</v>
      </c>
      <c r="D2" s="305"/>
      <c r="E2" s="305"/>
      <c r="F2" s="306"/>
      <c r="G2" s="302" t="s">
        <v>115</v>
      </c>
      <c r="H2" s="305"/>
      <c r="I2" s="305"/>
      <c r="J2" s="306"/>
      <c r="K2" s="302" t="s">
        <v>123</v>
      </c>
      <c r="L2" s="303"/>
      <c r="M2" s="303"/>
      <c r="N2" s="304"/>
      <c r="O2" s="297" t="s">
        <v>116</v>
      </c>
      <c r="P2" s="298"/>
      <c r="Q2" s="298"/>
      <c r="R2" s="299"/>
    </row>
    <row r="3" spans="1:18" ht="66.75" customHeight="1" x14ac:dyDescent="0.5">
      <c r="A3" s="300"/>
      <c r="B3" s="301"/>
      <c r="C3" s="292" t="s">
        <v>3</v>
      </c>
      <c r="D3" s="293" t="s">
        <v>4</v>
      </c>
      <c r="E3" s="294" t="s">
        <v>5</v>
      </c>
      <c r="F3" s="295" t="s">
        <v>6</v>
      </c>
      <c r="G3" s="292" t="s">
        <v>3</v>
      </c>
      <c r="H3" s="293" t="s">
        <v>4</v>
      </c>
      <c r="I3" s="294" t="s">
        <v>5</v>
      </c>
      <c r="J3" s="295" t="s">
        <v>6</v>
      </c>
      <c r="K3" s="292" t="s">
        <v>3</v>
      </c>
      <c r="L3" s="293" t="s">
        <v>4</v>
      </c>
      <c r="M3" s="294" t="s">
        <v>5</v>
      </c>
      <c r="N3" s="295" t="s">
        <v>6</v>
      </c>
      <c r="O3" s="296" t="s">
        <v>7</v>
      </c>
      <c r="P3" s="293" t="s">
        <v>8</v>
      </c>
      <c r="Q3" s="294" t="s">
        <v>9</v>
      </c>
      <c r="R3" s="295" t="s">
        <v>6</v>
      </c>
    </row>
    <row r="4" spans="1:18" x14ac:dyDescent="0.5">
      <c r="A4" s="6" t="s">
        <v>10</v>
      </c>
      <c r="B4" s="7"/>
      <c r="C4" s="8"/>
      <c r="D4" s="9"/>
      <c r="E4" s="9"/>
      <c r="F4" s="10"/>
      <c r="G4" s="8"/>
      <c r="H4" s="9"/>
      <c r="I4" s="9"/>
      <c r="J4" s="10"/>
      <c r="K4" s="8"/>
      <c r="L4" s="9"/>
      <c r="M4" s="9"/>
      <c r="N4" s="10"/>
      <c r="O4" s="11"/>
      <c r="P4" s="12"/>
      <c r="Q4" s="12"/>
      <c r="R4" s="13"/>
    </row>
    <row r="5" spans="1:18" x14ac:dyDescent="0.5">
      <c r="A5" s="14" t="s">
        <v>11</v>
      </c>
      <c r="B5" s="15" t="s">
        <v>12</v>
      </c>
      <c r="C5" s="16">
        <v>14618</v>
      </c>
      <c r="D5" s="17">
        <f>ROUND(C5/18,2)</f>
        <v>812.11</v>
      </c>
      <c r="E5" s="17"/>
      <c r="F5" s="18">
        <f>SUM(D5,E6:E7)</f>
        <v>813.01</v>
      </c>
      <c r="G5" s="16">
        <v>15609</v>
      </c>
      <c r="H5" s="17">
        <f>ROUND(G5/18,2)</f>
        <v>867.17</v>
      </c>
      <c r="I5" s="17"/>
      <c r="J5" s="18">
        <f>SUM(H5,I6:I7)</f>
        <v>868.06999999999994</v>
      </c>
      <c r="K5" s="16">
        <v>9</v>
      </c>
      <c r="L5" s="17">
        <f>ROUND(K5/18,2)</f>
        <v>0.5</v>
      </c>
      <c r="M5" s="17"/>
      <c r="N5" s="18">
        <f>SUM(L5,M6:M7)</f>
        <v>0.5</v>
      </c>
      <c r="O5" s="19">
        <f>SUM(G5,C5,K5)</f>
        <v>30236</v>
      </c>
      <c r="P5" s="20">
        <f>ROUND(O5/36,2)</f>
        <v>839.89</v>
      </c>
      <c r="Q5" s="21"/>
      <c r="R5" s="22">
        <f>SUM(P5,Q6:Q7)</f>
        <v>840.79</v>
      </c>
    </row>
    <row r="6" spans="1:18" x14ac:dyDescent="0.5">
      <c r="A6" s="14"/>
      <c r="B6" s="15" t="s">
        <v>13</v>
      </c>
      <c r="C6" s="16">
        <v>0</v>
      </c>
      <c r="D6" s="17">
        <f>ROUND(C6/12,2)</f>
        <v>0</v>
      </c>
      <c r="E6" s="17">
        <f>D6*1.8</f>
        <v>0</v>
      </c>
      <c r="F6" s="18"/>
      <c r="G6" s="16">
        <v>0</v>
      </c>
      <c r="H6" s="17">
        <f>ROUND(G6/12,2)</f>
        <v>0</v>
      </c>
      <c r="I6" s="17">
        <f>H6*1.8</f>
        <v>0</v>
      </c>
      <c r="J6" s="18"/>
      <c r="K6" s="16">
        <v>0</v>
      </c>
      <c r="L6" s="17">
        <f>ROUND(K6/12,2)</f>
        <v>0</v>
      </c>
      <c r="M6" s="17">
        <f>L6*1.8</f>
        <v>0</v>
      </c>
      <c r="N6" s="18"/>
      <c r="O6" s="19">
        <f>SUM(G6,C6,K6)</f>
        <v>0</v>
      </c>
      <c r="P6" s="20">
        <f>ROUND(O6/24,2)</f>
        <v>0</v>
      </c>
      <c r="Q6" s="21">
        <f>P6*1.8</f>
        <v>0</v>
      </c>
      <c r="R6" s="22">
        <v>0</v>
      </c>
    </row>
    <row r="7" spans="1:18" ht="22.5" thickBot="1" x14ac:dyDescent="0.55000000000000004">
      <c r="A7" s="23"/>
      <c r="B7" s="24" t="s">
        <v>14</v>
      </c>
      <c r="C7" s="25">
        <v>6</v>
      </c>
      <c r="D7" s="26">
        <f>ROUND(C7/12,2)</f>
        <v>0.5</v>
      </c>
      <c r="E7" s="26">
        <f>D7*1.8</f>
        <v>0.9</v>
      </c>
      <c r="F7" s="27"/>
      <c r="G7" s="25">
        <v>6</v>
      </c>
      <c r="H7" s="26">
        <f>ROUND(G7/12,2)</f>
        <v>0.5</v>
      </c>
      <c r="I7" s="26">
        <f>H7*1.8</f>
        <v>0.9</v>
      </c>
      <c r="J7" s="27"/>
      <c r="K7" s="25">
        <v>0</v>
      </c>
      <c r="L7" s="26">
        <f>ROUND(K7/12,2)</f>
        <v>0</v>
      </c>
      <c r="M7" s="26">
        <f>L7*1.8</f>
        <v>0</v>
      </c>
      <c r="N7" s="27"/>
      <c r="O7" s="28">
        <f>SUM(G7,C7,K7)</f>
        <v>12</v>
      </c>
      <c r="P7" s="29">
        <f>ROUND(O7/24,2)</f>
        <v>0.5</v>
      </c>
      <c r="Q7" s="30">
        <f>P7*1.8</f>
        <v>0.9</v>
      </c>
      <c r="R7" s="31">
        <v>0</v>
      </c>
    </row>
    <row r="8" spans="1:18" x14ac:dyDescent="0.5">
      <c r="A8" s="32" t="s">
        <v>15</v>
      </c>
      <c r="B8" s="33"/>
      <c r="C8" s="34"/>
      <c r="D8" s="35"/>
      <c r="E8" s="35"/>
      <c r="F8" s="36"/>
      <c r="G8" s="34"/>
      <c r="H8" s="35"/>
      <c r="I8" s="35"/>
      <c r="J8" s="36"/>
      <c r="K8" s="34"/>
      <c r="L8" s="35"/>
      <c r="M8" s="35"/>
      <c r="N8" s="36"/>
      <c r="O8" s="37"/>
      <c r="P8" s="38"/>
      <c r="Q8" s="39"/>
      <c r="R8" s="40"/>
    </row>
    <row r="9" spans="1:18" x14ac:dyDescent="0.5">
      <c r="A9" s="14" t="s">
        <v>11</v>
      </c>
      <c r="B9" s="15" t="s">
        <v>12</v>
      </c>
      <c r="C9" s="16">
        <v>4259</v>
      </c>
      <c r="D9" s="17">
        <f>ROUND(C9/18,2)</f>
        <v>236.61</v>
      </c>
      <c r="E9" s="17"/>
      <c r="F9" s="18">
        <f>SUM(D9,E10:E11)</f>
        <v>236.61</v>
      </c>
      <c r="G9" s="16">
        <v>3757</v>
      </c>
      <c r="H9" s="17">
        <f>ROUND(G9/18,2)</f>
        <v>208.72</v>
      </c>
      <c r="I9" s="17"/>
      <c r="J9" s="18">
        <f>SUM(H9,I10:I11)</f>
        <v>208.72</v>
      </c>
      <c r="K9" s="16">
        <v>270</v>
      </c>
      <c r="L9" s="17">
        <f>ROUND(K9/18,2)</f>
        <v>15</v>
      </c>
      <c r="M9" s="17"/>
      <c r="N9" s="18">
        <f>SUM(L9,M10:M11)</f>
        <v>15</v>
      </c>
      <c r="O9" s="19">
        <f>SUM(G9,C9,K9)</f>
        <v>8286</v>
      </c>
      <c r="P9" s="20">
        <f>ROUND(O9/36,2)</f>
        <v>230.17</v>
      </c>
      <c r="Q9" s="21"/>
      <c r="R9" s="22">
        <f>SUM(P9,Q10:Q11)</f>
        <v>230.17</v>
      </c>
    </row>
    <row r="10" spans="1:18" x14ac:dyDescent="0.5">
      <c r="A10" s="14"/>
      <c r="B10" s="15" t="s">
        <v>13</v>
      </c>
      <c r="C10" s="16">
        <v>0</v>
      </c>
      <c r="D10" s="17">
        <f>ROUND(C10/12,2)</f>
        <v>0</v>
      </c>
      <c r="E10" s="17">
        <f>D10*1</f>
        <v>0</v>
      </c>
      <c r="F10" s="18"/>
      <c r="G10" s="16">
        <v>0</v>
      </c>
      <c r="H10" s="17">
        <f>ROUND(G10/12,2)</f>
        <v>0</v>
      </c>
      <c r="I10" s="17">
        <f>H10*1</f>
        <v>0</v>
      </c>
      <c r="J10" s="18"/>
      <c r="K10" s="16">
        <v>0</v>
      </c>
      <c r="L10" s="17">
        <f>ROUND(K10/12,2)</f>
        <v>0</v>
      </c>
      <c r="M10" s="17">
        <f>L10*1</f>
        <v>0</v>
      </c>
      <c r="N10" s="18"/>
      <c r="O10" s="19">
        <f>SUM(G10,C10,K10)</f>
        <v>0</v>
      </c>
      <c r="P10" s="20">
        <f>ROUND(O10/24,2)</f>
        <v>0</v>
      </c>
      <c r="Q10" s="21">
        <f>P10*1</f>
        <v>0</v>
      </c>
      <c r="R10" s="22">
        <v>0</v>
      </c>
    </row>
    <row r="11" spans="1:18" ht="22.5" thickBot="1" x14ac:dyDescent="0.55000000000000004">
      <c r="A11" s="23"/>
      <c r="B11" s="24" t="s">
        <v>14</v>
      </c>
      <c r="C11" s="25">
        <v>0</v>
      </c>
      <c r="D11" s="26">
        <f>ROUND(C11/12,2)</f>
        <v>0</v>
      </c>
      <c r="E11" s="26">
        <f>D11*1</f>
        <v>0</v>
      </c>
      <c r="F11" s="27"/>
      <c r="G11" s="25">
        <v>0</v>
      </c>
      <c r="H11" s="26">
        <f>ROUND(G11/12,2)</f>
        <v>0</v>
      </c>
      <c r="I11" s="26">
        <f>H11*1</f>
        <v>0</v>
      </c>
      <c r="J11" s="27"/>
      <c r="K11" s="25">
        <v>0</v>
      </c>
      <c r="L11" s="26">
        <f>ROUND(K11/12,2)</f>
        <v>0</v>
      </c>
      <c r="M11" s="26">
        <f>L11*1</f>
        <v>0</v>
      </c>
      <c r="N11" s="27"/>
      <c r="O11" s="28">
        <f>SUM(G11,C11,K11)</f>
        <v>0</v>
      </c>
      <c r="P11" s="29">
        <f>ROUND(O11/24,2)</f>
        <v>0</v>
      </c>
      <c r="Q11" s="30">
        <f>P11*1</f>
        <v>0</v>
      </c>
      <c r="R11" s="31">
        <v>0</v>
      </c>
    </row>
    <row r="12" spans="1:18" x14ac:dyDescent="0.5">
      <c r="A12" s="32" t="s">
        <v>16</v>
      </c>
      <c r="B12" s="33"/>
      <c r="C12" s="34"/>
      <c r="D12" s="35"/>
      <c r="E12" s="35"/>
      <c r="F12" s="36"/>
      <c r="G12" s="34"/>
      <c r="H12" s="35"/>
      <c r="I12" s="35"/>
      <c r="J12" s="36"/>
      <c r="K12" s="34"/>
      <c r="L12" s="35"/>
      <c r="M12" s="35"/>
      <c r="N12" s="36"/>
      <c r="O12" s="37"/>
      <c r="P12" s="38"/>
      <c r="Q12" s="39"/>
      <c r="R12" s="40"/>
    </row>
    <row r="13" spans="1:18" x14ac:dyDescent="0.5">
      <c r="A13" s="14" t="s">
        <v>11</v>
      </c>
      <c r="B13" s="15" t="s">
        <v>12</v>
      </c>
      <c r="C13" s="16">
        <f>11637+2+150</f>
        <v>11789</v>
      </c>
      <c r="D13" s="17">
        <f>ROUND(C13/18,2)</f>
        <v>654.94000000000005</v>
      </c>
      <c r="E13" s="17"/>
      <c r="F13" s="18">
        <f>SUM(D13,E14:E15)</f>
        <v>662.1400000000001</v>
      </c>
      <c r="G13" s="16">
        <v>11028</v>
      </c>
      <c r="H13" s="17">
        <f>ROUND(G13/18,2)</f>
        <v>612.66999999999996</v>
      </c>
      <c r="I13" s="17"/>
      <c r="J13" s="18">
        <f>SUM(H13,I14:I15)</f>
        <v>615.81999999999994</v>
      </c>
      <c r="K13" s="16">
        <v>105</v>
      </c>
      <c r="L13" s="17">
        <f>ROUND(K13/18,2)</f>
        <v>5.83</v>
      </c>
      <c r="M13" s="17"/>
      <c r="N13" s="18">
        <f>SUM(L13,M14:M15)</f>
        <v>5.83</v>
      </c>
      <c r="O13" s="19">
        <f>SUM(G13,C13,K13)</f>
        <v>22922</v>
      </c>
      <c r="P13" s="20">
        <f>ROUND(O13/36,2)</f>
        <v>636.72</v>
      </c>
      <c r="Q13" s="21"/>
      <c r="R13" s="22">
        <f>SUM(P13,Q14:Q15)</f>
        <v>641.904</v>
      </c>
    </row>
    <row r="14" spans="1:18" x14ac:dyDescent="0.5">
      <c r="A14" s="14"/>
      <c r="B14" s="15" t="s">
        <v>13</v>
      </c>
      <c r="C14" s="16">
        <v>48</v>
      </c>
      <c r="D14" s="17">
        <f>ROUND(C14/12,2)</f>
        <v>4</v>
      </c>
      <c r="E14" s="17">
        <f>D14*1.8</f>
        <v>7.2</v>
      </c>
      <c r="F14" s="18"/>
      <c r="G14" s="16">
        <v>21</v>
      </c>
      <c r="H14" s="17">
        <f>ROUND(G14/12,2)</f>
        <v>1.75</v>
      </c>
      <c r="I14" s="17">
        <f>H14*1.8</f>
        <v>3.15</v>
      </c>
      <c r="J14" s="18"/>
      <c r="K14" s="16">
        <v>0</v>
      </c>
      <c r="L14" s="17">
        <f>ROUND(K14/12,2)</f>
        <v>0</v>
      </c>
      <c r="M14" s="17">
        <f>L14*1.8</f>
        <v>0</v>
      </c>
      <c r="N14" s="18"/>
      <c r="O14" s="19">
        <f>SUM(G14,C14,K14)</f>
        <v>69</v>
      </c>
      <c r="P14" s="20">
        <f>ROUND(O14/24,2)</f>
        <v>2.88</v>
      </c>
      <c r="Q14" s="21">
        <f>P14*1.8</f>
        <v>5.1840000000000002</v>
      </c>
      <c r="R14" s="22">
        <v>0</v>
      </c>
    </row>
    <row r="15" spans="1:18" ht="22.5" thickBot="1" x14ac:dyDescent="0.55000000000000004">
      <c r="A15" s="23"/>
      <c r="B15" s="24" t="s">
        <v>14</v>
      </c>
      <c r="C15" s="25">
        <v>0</v>
      </c>
      <c r="D15" s="26">
        <f>ROUND(C15/12,2)</f>
        <v>0</v>
      </c>
      <c r="E15" s="26">
        <f>D15*1.8</f>
        <v>0</v>
      </c>
      <c r="F15" s="27"/>
      <c r="G15" s="25">
        <v>0</v>
      </c>
      <c r="H15" s="26">
        <f>ROUND(G15/12,2)</f>
        <v>0</v>
      </c>
      <c r="I15" s="26">
        <f>H15*1.8</f>
        <v>0</v>
      </c>
      <c r="J15" s="27"/>
      <c r="K15" s="25">
        <v>0</v>
      </c>
      <c r="L15" s="26">
        <f>ROUND(K15/12,2)</f>
        <v>0</v>
      </c>
      <c r="M15" s="26">
        <f>L15*1.8</f>
        <v>0</v>
      </c>
      <c r="N15" s="27"/>
      <c r="O15" s="28">
        <f>SUM(G15,C15,K15)</f>
        <v>0</v>
      </c>
      <c r="P15" s="29">
        <f>ROUND(O15/24,2)</f>
        <v>0</v>
      </c>
      <c r="Q15" s="30">
        <f>P15*1.8</f>
        <v>0</v>
      </c>
      <c r="R15" s="31">
        <v>0</v>
      </c>
    </row>
    <row r="16" spans="1:18" x14ac:dyDescent="0.5">
      <c r="A16" s="32" t="s">
        <v>17</v>
      </c>
      <c r="B16" s="33"/>
      <c r="C16" s="34"/>
      <c r="D16" s="35"/>
      <c r="E16" s="35"/>
      <c r="F16" s="36"/>
      <c r="G16" s="34"/>
      <c r="H16" s="35"/>
      <c r="I16" s="35"/>
      <c r="J16" s="36"/>
      <c r="K16" s="34"/>
      <c r="L16" s="35"/>
      <c r="M16" s="35"/>
      <c r="N16" s="36"/>
      <c r="O16" s="41"/>
      <c r="P16" s="42"/>
      <c r="Q16" s="39"/>
      <c r="R16" s="40"/>
    </row>
    <row r="17" spans="1:18" x14ac:dyDescent="0.5">
      <c r="A17" s="14" t="s">
        <v>11</v>
      </c>
      <c r="B17" s="15" t="s">
        <v>12</v>
      </c>
      <c r="C17" s="16">
        <f>8592+548</f>
        <v>9140</v>
      </c>
      <c r="D17" s="17">
        <f>ROUND(C17/18,2)</f>
        <v>507.78</v>
      </c>
      <c r="E17" s="17"/>
      <c r="F17" s="18">
        <f>SUM(D17,E18:E19)</f>
        <v>566.69000000000005</v>
      </c>
      <c r="G17" s="16">
        <f>7522+322+3</f>
        <v>7847</v>
      </c>
      <c r="H17" s="17">
        <f>ROUND(G17/18,2)</f>
        <v>435.94</v>
      </c>
      <c r="I17" s="17"/>
      <c r="J17" s="18">
        <f>SUM(H17,I18:I19)</f>
        <v>508.36</v>
      </c>
      <c r="K17" s="16">
        <v>2135</v>
      </c>
      <c r="L17" s="17">
        <f>ROUND(K17/18,2)</f>
        <v>118.61</v>
      </c>
      <c r="M17" s="17"/>
      <c r="N17" s="18">
        <f>SUM(L17,M18:M19)</f>
        <v>118.61</v>
      </c>
      <c r="O17" s="19">
        <f>SUM(G17,C17,K17)</f>
        <v>19122</v>
      </c>
      <c r="P17" s="20">
        <f>ROUND(O17/36,2)</f>
        <v>531.16999999999996</v>
      </c>
      <c r="Q17" s="21"/>
      <c r="R17" s="22">
        <f>SUM(P17,Q18:Q19)</f>
        <v>596.83999999999992</v>
      </c>
    </row>
    <row r="18" spans="1:18" x14ac:dyDescent="0.5">
      <c r="A18" s="14"/>
      <c r="B18" s="15" t="s">
        <v>13</v>
      </c>
      <c r="C18" s="16">
        <f>412+93</f>
        <v>505</v>
      </c>
      <c r="D18" s="17">
        <f>ROUND(C18/12,2)</f>
        <v>42.08</v>
      </c>
      <c r="E18" s="17">
        <f>D18*1</f>
        <v>42.08</v>
      </c>
      <c r="F18" s="18"/>
      <c r="G18" s="16">
        <f>569+78</f>
        <v>647</v>
      </c>
      <c r="H18" s="17">
        <f>ROUND(G18/12,2)</f>
        <v>53.92</v>
      </c>
      <c r="I18" s="17">
        <f>H18*1</f>
        <v>53.92</v>
      </c>
      <c r="J18" s="18"/>
      <c r="K18" s="16">
        <v>0</v>
      </c>
      <c r="L18" s="17">
        <f>ROUND(K18/12,2)</f>
        <v>0</v>
      </c>
      <c r="M18" s="17">
        <f>L18*1</f>
        <v>0</v>
      </c>
      <c r="N18" s="18"/>
      <c r="O18" s="19">
        <f>SUM(G18,C18,K18)</f>
        <v>1152</v>
      </c>
      <c r="P18" s="20">
        <f>ROUND(O18/24,2)</f>
        <v>48</v>
      </c>
      <c r="Q18" s="21">
        <f>P18*1</f>
        <v>48</v>
      </c>
      <c r="R18" s="22">
        <v>0</v>
      </c>
    </row>
    <row r="19" spans="1:18" ht="22.5" thickBot="1" x14ac:dyDescent="0.55000000000000004">
      <c r="A19" s="23"/>
      <c r="B19" s="24" t="s">
        <v>14</v>
      </c>
      <c r="C19" s="25">
        <f>142+60</f>
        <v>202</v>
      </c>
      <c r="D19" s="26">
        <f>ROUND(C19/12,2)</f>
        <v>16.829999999999998</v>
      </c>
      <c r="E19" s="26">
        <f>D19*1</f>
        <v>16.829999999999998</v>
      </c>
      <c r="F19" s="27"/>
      <c r="G19" s="25">
        <f>162+60</f>
        <v>222</v>
      </c>
      <c r="H19" s="26">
        <f>ROUND(G19/12,2)</f>
        <v>18.5</v>
      </c>
      <c r="I19" s="26">
        <f>H19*1</f>
        <v>18.5</v>
      </c>
      <c r="J19" s="27"/>
      <c r="K19" s="25">
        <v>0</v>
      </c>
      <c r="L19" s="26">
        <f>ROUND(K19/12,2)</f>
        <v>0</v>
      </c>
      <c r="M19" s="26">
        <f>L19*1</f>
        <v>0</v>
      </c>
      <c r="N19" s="27"/>
      <c r="O19" s="28">
        <f>SUM(G19,C19,K19)</f>
        <v>424</v>
      </c>
      <c r="P19" s="29">
        <f>ROUND(O19/24,2)</f>
        <v>17.670000000000002</v>
      </c>
      <c r="Q19" s="30">
        <f>P19*1</f>
        <v>17.670000000000002</v>
      </c>
      <c r="R19" s="31">
        <v>0</v>
      </c>
    </row>
    <row r="20" spans="1:18" x14ac:dyDescent="0.5">
      <c r="A20" s="32" t="s">
        <v>18</v>
      </c>
      <c r="B20" s="43"/>
      <c r="C20" s="34"/>
      <c r="D20" s="35"/>
      <c r="E20" s="35"/>
      <c r="F20" s="36"/>
      <c r="G20" s="34"/>
      <c r="H20" s="35"/>
      <c r="I20" s="35"/>
      <c r="J20" s="36"/>
      <c r="K20" s="34"/>
      <c r="L20" s="35"/>
      <c r="M20" s="35"/>
      <c r="N20" s="36"/>
      <c r="O20" s="37"/>
      <c r="P20" s="42"/>
      <c r="Q20" s="39"/>
      <c r="R20" s="40"/>
    </row>
    <row r="21" spans="1:18" x14ac:dyDescent="0.5">
      <c r="A21" s="44" t="s">
        <v>11</v>
      </c>
      <c r="B21" s="45" t="s">
        <v>12</v>
      </c>
      <c r="C21" s="34">
        <v>6440</v>
      </c>
      <c r="D21" s="35">
        <f>ROUND(C21/18,2)</f>
        <v>357.78</v>
      </c>
      <c r="E21" s="35"/>
      <c r="F21" s="36">
        <f>SUM(D21,E22:E23)</f>
        <v>357.78</v>
      </c>
      <c r="G21" s="34">
        <v>1025</v>
      </c>
      <c r="H21" s="35">
        <f>ROUND(G21/18,2)</f>
        <v>56.94</v>
      </c>
      <c r="I21" s="35"/>
      <c r="J21" s="36">
        <f>SUM(H21,I22:I23)</f>
        <v>56.94</v>
      </c>
      <c r="K21" s="34">
        <v>292</v>
      </c>
      <c r="L21" s="35">
        <f>ROUND(K21/18,2)</f>
        <v>16.22</v>
      </c>
      <c r="M21" s="35"/>
      <c r="N21" s="36">
        <f>SUM(L21,M22:M23)</f>
        <v>16.22</v>
      </c>
      <c r="O21" s="37">
        <f t="shared" ref="O21:O50" si="0">SUM(G21,C21,K21)</f>
        <v>7757</v>
      </c>
      <c r="P21" s="42">
        <f>ROUND(O21/36,2)</f>
        <v>215.47</v>
      </c>
      <c r="Q21" s="39"/>
      <c r="R21" s="40">
        <f>SUM(P21,Q22:Q23)</f>
        <v>215.47</v>
      </c>
    </row>
    <row r="22" spans="1:18" x14ac:dyDescent="0.5">
      <c r="A22" s="32"/>
      <c r="B22" s="45" t="s">
        <v>13</v>
      </c>
      <c r="C22" s="34"/>
      <c r="D22" s="35">
        <f>ROUND(C22/12,2)</f>
        <v>0</v>
      </c>
      <c r="E22" s="35">
        <f>D22*1</f>
        <v>0</v>
      </c>
      <c r="F22" s="36"/>
      <c r="G22" s="34">
        <v>0</v>
      </c>
      <c r="H22" s="35">
        <f>ROUND(G22/12,2)</f>
        <v>0</v>
      </c>
      <c r="I22" s="35">
        <f>H22*1</f>
        <v>0</v>
      </c>
      <c r="J22" s="36"/>
      <c r="K22" s="34"/>
      <c r="L22" s="35">
        <f>ROUND(K22/12,2)</f>
        <v>0</v>
      </c>
      <c r="M22" s="35">
        <f>L22*1</f>
        <v>0</v>
      </c>
      <c r="N22" s="36"/>
      <c r="O22" s="37">
        <f t="shared" si="0"/>
        <v>0</v>
      </c>
      <c r="P22" s="42">
        <f>ROUND(O22/24,2)</f>
        <v>0</v>
      </c>
      <c r="Q22" s="39">
        <f>P22*1</f>
        <v>0</v>
      </c>
      <c r="R22" s="40">
        <v>0</v>
      </c>
    </row>
    <row r="23" spans="1:18" x14ac:dyDescent="0.5">
      <c r="A23" s="32"/>
      <c r="B23" s="45" t="s">
        <v>14</v>
      </c>
      <c r="C23" s="34"/>
      <c r="D23" s="35">
        <f>ROUND(C23/12,2)</f>
        <v>0</v>
      </c>
      <c r="E23" s="35">
        <f>D23*1</f>
        <v>0</v>
      </c>
      <c r="F23" s="36"/>
      <c r="G23" s="34">
        <v>0</v>
      </c>
      <c r="H23" s="35">
        <f>ROUND(G23/12,2)</f>
        <v>0</v>
      </c>
      <c r="I23" s="35">
        <f>H23*1</f>
        <v>0</v>
      </c>
      <c r="J23" s="36"/>
      <c r="K23" s="34"/>
      <c r="L23" s="35">
        <f>ROUND(K23/12,2)</f>
        <v>0</v>
      </c>
      <c r="M23" s="35">
        <f>L23*1</f>
        <v>0</v>
      </c>
      <c r="N23" s="36"/>
      <c r="O23" s="37">
        <f t="shared" si="0"/>
        <v>0</v>
      </c>
      <c r="P23" s="42">
        <f>ROUND(O23/24,2)</f>
        <v>0</v>
      </c>
      <c r="Q23" s="39">
        <f>P23*1</f>
        <v>0</v>
      </c>
      <c r="R23" s="40">
        <v>0</v>
      </c>
    </row>
    <row r="24" spans="1:18" x14ac:dyDescent="0.5">
      <c r="A24" s="14" t="s">
        <v>19</v>
      </c>
      <c r="B24" s="15" t="s">
        <v>12</v>
      </c>
      <c r="C24" s="16"/>
      <c r="D24" s="17">
        <f>ROUND(C24/18,2)</f>
        <v>0</v>
      </c>
      <c r="E24" s="17"/>
      <c r="F24" s="18">
        <f>SUM(D24,E25:E26)</f>
        <v>0</v>
      </c>
      <c r="G24" s="34">
        <v>0</v>
      </c>
      <c r="H24" s="17">
        <f>ROUND(G24/18,2)</f>
        <v>0</v>
      </c>
      <c r="I24" s="17"/>
      <c r="J24" s="18">
        <f>SUM(H24,I25:I26)</f>
        <v>0</v>
      </c>
      <c r="K24" s="16"/>
      <c r="L24" s="17">
        <f>ROUND(K24/18,2)</f>
        <v>0</v>
      </c>
      <c r="M24" s="17"/>
      <c r="N24" s="18">
        <f>SUM(L24,M25:M26)</f>
        <v>0</v>
      </c>
      <c r="O24" s="19">
        <f t="shared" si="0"/>
        <v>0</v>
      </c>
      <c r="P24" s="20">
        <f>ROUND(O24/36,2)</f>
        <v>0</v>
      </c>
      <c r="Q24" s="21"/>
      <c r="R24" s="22">
        <f>SUM(P24,Q25:Q26)</f>
        <v>0</v>
      </c>
    </row>
    <row r="25" spans="1:18" x14ac:dyDescent="0.5">
      <c r="A25" s="46"/>
      <c r="B25" s="15" t="s">
        <v>13</v>
      </c>
      <c r="C25" s="16"/>
      <c r="D25" s="17">
        <f>ROUND(C25/12,2)</f>
        <v>0</v>
      </c>
      <c r="E25" s="35">
        <f>D25*1</f>
        <v>0</v>
      </c>
      <c r="F25" s="18"/>
      <c r="G25" s="34">
        <v>0</v>
      </c>
      <c r="H25" s="17">
        <f>ROUND(G25/12,2)</f>
        <v>0</v>
      </c>
      <c r="I25" s="35">
        <f>H25*1</f>
        <v>0</v>
      </c>
      <c r="J25" s="18"/>
      <c r="K25" s="16"/>
      <c r="L25" s="17">
        <f>ROUND(K25/12,2)</f>
        <v>0</v>
      </c>
      <c r="M25" s="35">
        <f>L25*1</f>
        <v>0</v>
      </c>
      <c r="N25" s="18"/>
      <c r="O25" s="19">
        <f t="shared" si="0"/>
        <v>0</v>
      </c>
      <c r="P25" s="21">
        <f>ROUND(O25/24,2)</f>
        <v>0</v>
      </c>
      <c r="Q25" s="21">
        <f>P25*1</f>
        <v>0</v>
      </c>
      <c r="R25" s="22">
        <v>0</v>
      </c>
    </row>
    <row r="26" spans="1:18" x14ac:dyDescent="0.5">
      <c r="A26" s="46"/>
      <c r="B26" s="15" t="s">
        <v>14</v>
      </c>
      <c r="C26" s="16"/>
      <c r="D26" s="17">
        <f>ROUND(C26/12,2)</f>
        <v>0</v>
      </c>
      <c r="E26" s="35">
        <f>D26*1</f>
        <v>0</v>
      </c>
      <c r="F26" s="18"/>
      <c r="G26" s="34">
        <v>0</v>
      </c>
      <c r="H26" s="17">
        <f>ROUND(G26/12,2)</f>
        <v>0</v>
      </c>
      <c r="I26" s="35">
        <f>H26*1</f>
        <v>0</v>
      </c>
      <c r="J26" s="18"/>
      <c r="K26" s="16"/>
      <c r="L26" s="17">
        <f>ROUND(K26/12,2)</f>
        <v>0</v>
      </c>
      <c r="M26" s="35">
        <f>L26*1</f>
        <v>0</v>
      </c>
      <c r="N26" s="18"/>
      <c r="O26" s="47">
        <f t="shared" si="0"/>
        <v>0</v>
      </c>
      <c r="P26" s="21">
        <f>ROUND(O26/24,2)</f>
        <v>0</v>
      </c>
      <c r="Q26" s="21">
        <f>P26*1</f>
        <v>0</v>
      </c>
      <c r="R26" s="22">
        <v>0</v>
      </c>
    </row>
    <row r="27" spans="1:18" x14ac:dyDescent="0.5">
      <c r="A27" s="14" t="s">
        <v>20</v>
      </c>
      <c r="B27" s="15" t="s">
        <v>12</v>
      </c>
      <c r="C27" s="16"/>
      <c r="D27" s="17">
        <f>ROUND(C27/18,2)</f>
        <v>0</v>
      </c>
      <c r="E27" s="17"/>
      <c r="F27" s="18">
        <f>SUM(D27,E28:E29)</f>
        <v>0</v>
      </c>
      <c r="G27" s="34">
        <v>0</v>
      </c>
      <c r="H27" s="17">
        <f>ROUND(G27/18,2)</f>
        <v>0</v>
      </c>
      <c r="I27" s="17"/>
      <c r="J27" s="18">
        <f>SUM(H27,I28:I29)</f>
        <v>0</v>
      </c>
      <c r="K27" s="16"/>
      <c r="L27" s="17">
        <f>ROUND(K27/18,2)</f>
        <v>0</v>
      </c>
      <c r="M27" s="17"/>
      <c r="N27" s="18">
        <f>SUM(L27,M28:M29)</f>
        <v>0</v>
      </c>
      <c r="O27" s="19">
        <f t="shared" si="0"/>
        <v>0</v>
      </c>
      <c r="P27" s="20">
        <f>ROUND(O27/36,2)</f>
        <v>0</v>
      </c>
      <c r="Q27" s="21"/>
      <c r="R27" s="22">
        <f>SUM(P27,Q28:Q29)</f>
        <v>0</v>
      </c>
    </row>
    <row r="28" spans="1:18" x14ac:dyDescent="0.5">
      <c r="A28" s="46"/>
      <c r="B28" s="15" t="s">
        <v>13</v>
      </c>
      <c r="C28" s="16"/>
      <c r="D28" s="17">
        <f>ROUND(C28/12,2)</f>
        <v>0</v>
      </c>
      <c r="E28" s="35">
        <f>D28*1</f>
        <v>0</v>
      </c>
      <c r="F28" s="18"/>
      <c r="G28" s="34">
        <v>0</v>
      </c>
      <c r="H28" s="17">
        <f>ROUND(G28/12,2)</f>
        <v>0</v>
      </c>
      <c r="I28" s="35">
        <f>H28*1</f>
        <v>0</v>
      </c>
      <c r="J28" s="18"/>
      <c r="K28" s="16"/>
      <c r="L28" s="17">
        <f>ROUND(K28/12,2)</f>
        <v>0</v>
      </c>
      <c r="M28" s="35">
        <f>L28*1</f>
        <v>0</v>
      </c>
      <c r="N28" s="18"/>
      <c r="O28" s="19">
        <f t="shared" si="0"/>
        <v>0</v>
      </c>
      <c r="P28" s="21">
        <f>ROUND(O28/24,2)</f>
        <v>0</v>
      </c>
      <c r="Q28" s="21">
        <f>P28*1</f>
        <v>0</v>
      </c>
      <c r="R28" s="22">
        <v>0</v>
      </c>
    </row>
    <row r="29" spans="1:18" x14ac:dyDescent="0.5">
      <c r="A29" s="46"/>
      <c r="B29" s="15" t="s">
        <v>14</v>
      </c>
      <c r="C29" s="16"/>
      <c r="D29" s="17">
        <f>ROUND(C29/12,2)</f>
        <v>0</v>
      </c>
      <c r="E29" s="35">
        <f>D29*1</f>
        <v>0</v>
      </c>
      <c r="F29" s="18"/>
      <c r="G29" s="34">
        <v>0</v>
      </c>
      <c r="H29" s="17">
        <f>ROUND(G29/12,2)</f>
        <v>0</v>
      </c>
      <c r="I29" s="35">
        <f>H29*1</f>
        <v>0</v>
      </c>
      <c r="J29" s="18"/>
      <c r="K29" s="16"/>
      <c r="L29" s="17">
        <f>ROUND(K29/12,2)</f>
        <v>0</v>
      </c>
      <c r="M29" s="35">
        <f>L29*1</f>
        <v>0</v>
      </c>
      <c r="N29" s="18"/>
      <c r="O29" s="47">
        <f t="shared" si="0"/>
        <v>0</v>
      </c>
      <c r="P29" s="21">
        <f>ROUND(O29/24,2)</f>
        <v>0</v>
      </c>
      <c r="Q29" s="21">
        <f>P29*1</f>
        <v>0</v>
      </c>
      <c r="R29" s="22">
        <v>0</v>
      </c>
    </row>
    <row r="30" spans="1:18" x14ac:dyDescent="0.5">
      <c r="A30" s="14" t="s">
        <v>21</v>
      </c>
      <c r="B30" s="15" t="s">
        <v>12</v>
      </c>
      <c r="C30" s="16"/>
      <c r="D30" s="17">
        <f>ROUND(C30/18,2)</f>
        <v>0</v>
      </c>
      <c r="E30" s="17"/>
      <c r="F30" s="18">
        <f>SUM(D30,E31:E32)</f>
        <v>0</v>
      </c>
      <c r="G30" s="34">
        <v>0</v>
      </c>
      <c r="H30" s="17">
        <f>ROUND(G30/18,2)</f>
        <v>0</v>
      </c>
      <c r="I30" s="17"/>
      <c r="J30" s="18">
        <f>SUM(H30,I31:I32)</f>
        <v>0</v>
      </c>
      <c r="K30" s="16"/>
      <c r="L30" s="17">
        <f>ROUND(K30/18,2)</f>
        <v>0</v>
      </c>
      <c r="M30" s="17"/>
      <c r="N30" s="18">
        <f>SUM(L30,M31:M32)</f>
        <v>0</v>
      </c>
      <c r="O30" s="19">
        <f t="shared" si="0"/>
        <v>0</v>
      </c>
      <c r="P30" s="20">
        <f>ROUND(O30/36,2)</f>
        <v>0</v>
      </c>
      <c r="Q30" s="21"/>
      <c r="R30" s="22">
        <f>SUM(P30,Q31:Q32)</f>
        <v>0</v>
      </c>
    </row>
    <row r="31" spans="1:18" x14ac:dyDescent="0.5">
      <c r="A31" s="46"/>
      <c r="B31" s="15" t="s">
        <v>13</v>
      </c>
      <c r="C31" s="16"/>
      <c r="D31" s="17">
        <f>ROUND(C31/12,2)</f>
        <v>0</v>
      </c>
      <c r="E31" s="35">
        <f>D31*1</f>
        <v>0</v>
      </c>
      <c r="F31" s="18"/>
      <c r="G31" s="34">
        <v>0</v>
      </c>
      <c r="H31" s="17">
        <f>ROUND(G31/12,2)</f>
        <v>0</v>
      </c>
      <c r="I31" s="35">
        <f>H31*1</f>
        <v>0</v>
      </c>
      <c r="J31" s="18"/>
      <c r="K31" s="16"/>
      <c r="L31" s="17">
        <f>ROUND(K31/12,2)</f>
        <v>0</v>
      </c>
      <c r="M31" s="35">
        <f>L31*1</f>
        <v>0</v>
      </c>
      <c r="N31" s="18"/>
      <c r="O31" s="19">
        <f t="shared" si="0"/>
        <v>0</v>
      </c>
      <c r="P31" s="21">
        <f>ROUND(O31/24,2)</f>
        <v>0</v>
      </c>
      <c r="Q31" s="21">
        <f>P31*1</f>
        <v>0</v>
      </c>
      <c r="R31" s="22">
        <v>0</v>
      </c>
    </row>
    <row r="32" spans="1:18" x14ac:dyDescent="0.5">
      <c r="A32" s="46"/>
      <c r="B32" s="15" t="s">
        <v>14</v>
      </c>
      <c r="C32" s="16"/>
      <c r="D32" s="17">
        <f>ROUND(C32/12,2)</f>
        <v>0</v>
      </c>
      <c r="E32" s="35">
        <f>D32*1</f>
        <v>0</v>
      </c>
      <c r="F32" s="18"/>
      <c r="G32" s="34">
        <v>0</v>
      </c>
      <c r="H32" s="17">
        <f>ROUND(G32/12,2)</f>
        <v>0</v>
      </c>
      <c r="I32" s="35">
        <f>H32*1</f>
        <v>0</v>
      </c>
      <c r="J32" s="18"/>
      <c r="K32" s="16"/>
      <c r="L32" s="17">
        <f>ROUND(K32/12,2)</f>
        <v>0</v>
      </c>
      <c r="M32" s="35">
        <f>L32*1</f>
        <v>0</v>
      </c>
      <c r="N32" s="18"/>
      <c r="O32" s="47">
        <f t="shared" si="0"/>
        <v>0</v>
      </c>
      <c r="P32" s="21">
        <f>ROUND(O32/24,2)</f>
        <v>0</v>
      </c>
      <c r="Q32" s="21">
        <f>P32*1</f>
        <v>0</v>
      </c>
      <c r="R32" s="22">
        <v>0</v>
      </c>
    </row>
    <row r="33" spans="1:18" x14ac:dyDescent="0.5">
      <c r="A33" s="14" t="s">
        <v>22</v>
      </c>
      <c r="B33" s="15" t="s">
        <v>12</v>
      </c>
      <c r="C33" s="16">
        <v>2</v>
      </c>
      <c r="D33" s="17">
        <f>ROUND(C33/18,2)</f>
        <v>0.11</v>
      </c>
      <c r="E33" s="17"/>
      <c r="F33" s="18">
        <f>SUM(D33,E34:E35)</f>
        <v>0.11</v>
      </c>
      <c r="G33" s="34">
        <v>0</v>
      </c>
      <c r="H33" s="17">
        <f>ROUND(G33/18,2)</f>
        <v>0</v>
      </c>
      <c r="I33" s="17"/>
      <c r="J33" s="18">
        <f>SUM(H33,I34:I35)</f>
        <v>0</v>
      </c>
      <c r="K33" s="16"/>
      <c r="L33" s="17">
        <f>ROUND(K33/18,2)</f>
        <v>0</v>
      </c>
      <c r="M33" s="17"/>
      <c r="N33" s="18">
        <f>SUM(L33,M34:M35)</f>
        <v>0</v>
      </c>
      <c r="O33" s="19">
        <f t="shared" si="0"/>
        <v>2</v>
      </c>
      <c r="P33" s="20">
        <f>ROUND(O33/36,2)</f>
        <v>0.06</v>
      </c>
      <c r="Q33" s="21"/>
      <c r="R33" s="22">
        <f>SUM(P33,Q34:Q35)</f>
        <v>0.06</v>
      </c>
    </row>
    <row r="34" spans="1:18" x14ac:dyDescent="0.5">
      <c r="A34" s="46"/>
      <c r="B34" s="15" t="s">
        <v>13</v>
      </c>
      <c r="C34" s="16"/>
      <c r="D34" s="17">
        <f>ROUND(C34/12,2)</f>
        <v>0</v>
      </c>
      <c r="E34" s="35">
        <f>D34*1</f>
        <v>0</v>
      </c>
      <c r="F34" s="18"/>
      <c r="G34" s="34">
        <v>0</v>
      </c>
      <c r="H34" s="17">
        <f>ROUND(G34/12,2)</f>
        <v>0</v>
      </c>
      <c r="I34" s="35">
        <f>H34*1</f>
        <v>0</v>
      </c>
      <c r="J34" s="18"/>
      <c r="K34" s="16"/>
      <c r="L34" s="17">
        <f>ROUND(K34/12,2)</f>
        <v>0</v>
      </c>
      <c r="M34" s="35">
        <f>L34*1</f>
        <v>0</v>
      </c>
      <c r="N34" s="18"/>
      <c r="O34" s="19">
        <f t="shared" si="0"/>
        <v>0</v>
      </c>
      <c r="P34" s="21">
        <f>ROUND(O34/24,2)</f>
        <v>0</v>
      </c>
      <c r="Q34" s="21">
        <f>P34*1</f>
        <v>0</v>
      </c>
      <c r="R34" s="22">
        <v>0</v>
      </c>
    </row>
    <row r="35" spans="1:18" x14ac:dyDescent="0.5">
      <c r="A35" s="46"/>
      <c r="B35" s="15" t="s">
        <v>14</v>
      </c>
      <c r="C35" s="16"/>
      <c r="D35" s="17">
        <f>ROUND(C35/12,2)</f>
        <v>0</v>
      </c>
      <c r="E35" s="35">
        <f>D35*1</f>
        <v>0</v>
      </c>
      <c r="F35" s="18"/>
      <c r="G35" s="34">
        <v>0</v>
      </c>
      <c r="H35" s="17">
        <f>ROUND(G35/12,2)</f>
        <v>0</v>
      </c>
      <c r="I35" s="35">
        <f>H35*1</f>
        <v>0</v>
      </c>
      <c r="J35" s="18"/>
      <c r="K35" s="16"/>
      <c r="L35" s="17">
        <f>ROUND(K35/12,2)</f>
        <v>0</v>
      </c>
      <c r="M35" s="35">
        <f>L35*1</f>
        <v>0</v>
      </c>
      <c r="N35" s="18"/>
      <c r="O35" s="47">
        <f t="shared" si="0"/>
        <v>0</v>
      </c>
      <c r="P35" s="21">
        <f>ROUND(O35/24,2)</f>
        <v>0</v>
      </c>
      <c r="Q35" s="21">
        <f>P35*1</f>
        <v>0</v>
      </c>
      <c r="R35" s="22">
        <v>0</v>
      </c>
    </row>
    <row r="36" spans="1:18" x14ac:dyDescent="0.5">
      <c r="A36" s="14" t="s">
        <v>23</v>
      </c>
      <c r="B36" s="15" t="s">
        <v>12</v>
      </c>
      <c r="C36" s="16"/>
      <c r="D36" s="17">
        <f>ROUND(C36/18,2)</f>
        <v>0</v>
      </c>
      <c r="E36" s="17"/>
      <c r="F36" s="18">
        <f>SUM(D36,E37:E38)</f>
        <v>0</v>
      </c>
      <c r="G36" s="34">
        <v>0</v>
      </c>
      <c r="H36" s="17">
        <f>ROUND(G36/18,2)</f>
        <v>0</v>
      </c>
      <c r="I36" s="17"/>
      <c r="J36" s="18">
        <f>SUM(H36,I37:I38)</f>
        <v>0</v>
      </c>
      <c r="K36" s="16"/>
      <c r="L36" s="17">
        <f>ROUND(K36/18,2)</f>
        <v>0</v>
      </c>
      <c r="M36" s="17"/>
      <c r="N36" s="18">
        <f>SUM(L36,M37:M38)</f>
        <v>0</v>
      </c>
      <c r="O36" s="19">
        <f t="shared" si="0"/>
        <v>0</v>
      </c>
      <c r="P36" s="20">
        <f>ROUND(O36/36,2)</f>
        <v>0</v>
      </c>
      <c r="Q36" s="21"/>
      <c r="R36" s="22">
        <f>SUM(P36,Q37:Q38)</f>
        <v>0</v>
      </c>
    </row>
    <row r="37" spans="1:18" x14ac:dyDescent="0.5">
      <c r="A37" s="46"/>
      <c r="B37" s="15" t="s">
        <v>13</v>
      </c>
      <c r="C37" s="16"/>
      <c r="D37" s="17">
        <f>ROUND(C37/12,2)</f>
        <v>0</v>
      </c>
      <c r="E37" s="35">
        <f>D37*1</f>
        <v>0</v>
      </c>
      <c r="F37" s="18"/>
      <c r="G37" s="34">
        <v>0</v>
      </c>
      <c r="H37" s="17">
        <f>ROUND(G37/12,2)</f>
        <v>0</v>
      </c>
      <c r="I37" s="35">
        <f>H37*1</f>
        <v>0</v>
      </c>
      <c r="J37" s="18"/>
      <c r="K37" s="16"/>
      <c r="L37" s="17">
        <f>ROUND(K37/12,2)</f>
        <v>0</v>
      </c>
      <c r="M37" s="35">
        <f>L37*1</f>
        <v>0</v>
      </c>
      <c r="N37" s="18"/>
      <c r="O37" s="19">
        <f t="shared" si="0"/>
        <v>0</v>
      </c>
      <c r="P37" s="21">
        <f>ROUND(O37/24,2)</f>
        <v>0</v>
      </c>
      <c r="Q37" s="21">
        <f>P37*1</f>
        <v>0</v>
      </c>
      <c r="R37" s="22">
        <v>0</v>
      </c>
    </row>
    <row r="38" spans="1:18" x14ac:dyDescent="0.5">
      <c r="A38" s="46"/>
      <c r="B38" s="15" t="s">
        <v>14</v>
      </c>
      <c r="C38" s="16"/>
      <c r="D38" s="17">
        <f>ROUND(C38/12,2)</f>
        <v>0</v>
      </c>
      <c r="E38" s="35">
        <f>D38*1</f>
        <v>0</v>
      </c>
      <c r="F38" s="18"/>
      <c r="G38" s="34">
        <v>0</v>
      </c>
      <c r="H38" s="17">
        <f>ROUND(G38/12,2)</f>
        <v>0</v>
      </c>
      <c r="I38" s="35">
        <f>H38*1</f>
        <v>0</v>
      </c>
      <c r="J38" s="18"/>
      <c r="K38" s="16"/>
      <c r="L38" s="17">
        <f>ROUND(K38/12,2)</f>
        <v>0</v>
      </c>
      <c r="M38" s="35">
        <f>L38*1</f>
        <v>0</v>
      </c>
      <c r="N38" s="18"/>
      <c r="O38" s="47">
        <f t="shared" si="0"/>
        <v>0</v>
      </c>
      <c r="P38" s="21">
        <f>ROUND(O38/24,2)</f>
        <v>0</v>
      </c>
      <c r="Q38" s="21">
        <f>P38*1</f>
        <v>0</v>
      </c>
      <c r="R38" s="22">
        <v>0</v>
      </c>
    </row>
    <row r="39" spans="1:18" x14ac:dyDescent="0.5">
      <c r="A39" s="14" t="s">
        <v>24</v>
      </c>
      <c r="B39" s="15" t="s">
        <v>12</v>
      </c>
      <c r="C39" s="16"/>
      <c r="D39" s="17">
        <f>ROUND(C39/18,2)</f>
        <v>0</v>
      </c>
      <c r="E39" s="17"/>
      <c r="F39" s="18">
        <f>SUM(D39,E40:E41)</f>
        <v>0</v>
      </c>
      <c r="G39" s="34">
        <v>0</v>
      </c>
      <c r="H39" s="17">
        <f>ROUND(G39/18,2)</f>
        <v>0</v>
      </c>
      <c r="I39" s="17"/>
      <c r="J39" s="18">
        <f>SUM(H39,I40:I41)</f>
        <v>0</v>
      </c>
      <c r="K39" s="16"/>
      <c r="L39" s="17">
        <f>ROUND(K39/18,2)</f>
        <v>0</v>
      </c>
      <c r="M39" s="17"/>
      <c r="N39" s="18">
        <f>SUM(L39,M40:M41)</f>
        <v>0</v>
      </c>
      <c r="O39" s="19">
        <f t="shared" si="0"/>
        <v>0</v>
      </c>
      <c r="P39" s="20">
        <f>ROUND(O39/36,2)</f>
        <v>0</v>
      </c>
      <c r="Q39" s="21"/>
      <c r="R39" s="22">
        <f>SUM(P39,Q40:Q41)</f>
        <v>0</v>
      </c>
    </row>
    <row r="40" spans="1:18" x14ac:dyDescent="0.5">
      <c r="A40" s="46"/>
      <c r="B40" s="15" t="s">
        <v>13</v>
      </c>
      <c r="C40" s="16"/>
      <c r="D40" s="17">
        <f>ROUND(C40/12,2)</f>
        <v>0</v>
      </c>
      <c r="E40" s="35">
        <f>D40*1</f>
        <v>0</v>
      </c>
      <c r="F40" s="18"/>
      <c r="G40" s="34">
        <v>0</v>
      </c>
      <c r="H40" s="17">
        <f>ROUND(G40/12,2)</f>
        <v>0</v>
      </c>
      <c r="I40" s="35">
        <f>H40*1</f>
        <v>0</v>
      </c>
      <c r="J40" s="18"/>
      <c r="K40" s="16"/>
      <c r="L40" s="17">
        <f>ROUND(K40/12,2)</f>
        <v>0</v>
      </c>
      <c r="M40" s="35">
        <f>L40*1</f>
        <v>0</v>
      </c>
      <c r="N40" s="18"/>
      <c r="O40" s="19">
        <f t="shared" si="0"/>
        <v>0</v>
      </c>
      <c r="P40" s="21">
        <f>ROUND(O40/24,2)</f>
        <v>0</v>
      </c>
      <c r="Q40" s="21">
        <f>P40*1</f>
        <v>0</v>
      </c>
      <c r="R40" s="22">
        <v>0</v>
      </c>
    </row>
    <row r="41" spans="1:18" x14ac:dyDescent="0.5">
      <c r="A41" s="46"/>
      <c r="B41" s="15" t="s">
        <v>14</v>
      </c>
      <c r="C41" s="16"/>
      <c r="D41" s="17">
        <f>ROUND(C41/12,2)</f>
        <v>0</v>
      </c>
      <c r="E41" s="35">
        <f>D41*1</f>
        <v>0</v>
      </c>
      <c r="F41" s="18"/>
      <c r="G41" s="34">
        <v>0</v>
      </c>
      <c r="H41" s="17">
        <f>ROUND(G41/12,2)</f>
        <v>0</v>
      </c>
      <c r="I41" s="35">
        <f>H41*1</f>
        <v>0</v>
      </c>
      <c r="J41" s="18"/>
      <c r="K41" s="16"/>
      <c r="L41" s="17">
        <f>ROUND(K41/12,2)</f>
        <v>0</v>
      </c>
      <c r="M41" s="35">
        <f>L41*1</f>
        <v>0</v>
      </c>
      <c r="N41" s="18"/>
      <c r="O41" s="47">
        <f t="shared" si="0"/>
        <v>0</v>
      </c>
      <c r="P41" s="21">
        <f>ROUND(O41/24,2)</f>
        <v>0</v>
      </c>
      <c r="Q41" s="21">
        <f>P41*1</f>
        <v>0</v>
      </c>
      <c r="R41" s="22">
        <v>0</v>
      </c>
    </row>
    <row r="42" spans="1:18" x14ac:dyDescent="0.5">
      <c r="A42" s="14" t="s">
        <v>25</v>
      </c>
      <c r="B42" s="15" t="s">
        <v>12</v>
      </c>
      <c r="C42" s="16">
        <v>0</v>
      </c>
      <c r="D42" s="17">
        <f>ROUND(C42/18,2)</f>
        <v>0</v>
      </c>
      <c r="E42" s="17"/>
      <c r="F42" s="18">
        <f>SUM(D42,E43:E44)</f>
        <v>0</v>
      </c>
      <c r="G42" s="16">
        <v>188</v>
      </c>
      <c r="H42" s="17">
        <f>ROUND(G42/18,2)</f>
        <v>10.44</v>
      </c>
      <c r="I42" s="17"/>
      <c r="J42" s="18">
        <f>SUM(H42,I43:I44)</f>
        <v>10.44</v>
      </c>
      <c r="K42" s="16">
        <v>0</v>
      </c>
      <c r="L42" s="17">
        <f>ROUND(K42/18,2)</f>
        <v>0</v>
      </c>
      <c r="M42" s="17"/>
      <c r="N42" s="18">
        <f>SUM(L42,M43:M44)</f>
        <v>0</v>
      </c>
      <c r="O42" s="19">
        <f t="shared" si="0"/>
        <v>188</v>
      </c>
      <c r="P42" s="20">
        <f>ROUND(O42/36,2)</f>
        <v>5.22</v>
      </c>
      <c r="Q42" s="21"/>
      <c r="R42" s="22">
        <f>SUM(P42,Q43:Q44)</f>
        <v>5.22</v>
      </c>
    </row>
    <row r="43" spans="1:18" x14ac:dyDescent="0.5">
      <c r="A43" s="46"/>
      <c r="B43" s="15" t="s">
        <v>13</v>
      </c>
      <c r="C43" s="16"/>
      <c r="D43" s="17">
        <f>ROUND(C43/12,2)</f>
        <v>0</v>
      </c>
      <c r="E43" s="35">
        <f>D43*1</f>
        <v>0</v>
      </c>
      <c r="F43" s="18"/>
      <c r="G43" s="16">
        <v>0</v>
      </c>
      <c r="H43" s="17">
        <f>ROUND(G43/12,2)</f>
        <v>0</v>
      </c>
      <c r="I43" s="35">
        <f>H43*1</f>
        <v>0</v>
      </c>
      <c r="J43" s="18"/>
      <c r="K43" s="16"/>
      <c r="L43" s="17">
        <f>ROUND(K43/12,2)</f>
        <v>0</v>
      </c>
      <c r="M43" s="35">
        <f>L43*1</f>
        <v>0</v>
      </c>
      <c r="N43" s="18"/>
      <c r="O43" s="19">
        <f t="shared" si="0"/>
        <v>0</v>
      </c>
      <c r="P43" s="21">
        <f>ROUND(O43/24,2)</f>
        <v>0</v>
      </c>
      <c r="Q43" s="21">
        <f>P43*1</f>
        <v>0</v>
      </c>
      <c r="R43" s="22">
        <v>0</v>
      </c>
    </row>
    <row r="44" spans="1:18" x14ac:dyDescent="0.5">
      <c r="A44" s="46"/>
      <c r="B44" s="15" t="s">
        <v>14</v>
      </c>
      <c r="C44" s="16"/>
      <c r="D44" s="17">
        <f>ROUND(C44/12,2)</f>
        <v>0</v>
      </c>
      <c r="E44" s="35">
        <f>D44*1</f>
        <v>0</v>
      </c>
      <c r="F44" s="18"/>
      <c r="G44" s="16">
        <v>0</v>
      </c>
      <c r="H44" s="17">
        <f>ROUND(G44/12,2)</f>
        <v>0</v>
      </c>
      <c r="I44" s="35">
        <f>H44*1</f>
        <v>0</v>
      </c>
      <c r="J44" s="18"/>
      <c r="K44" s="16"/>
      <c r="L44" s="17">
        <f>ROUND(K44/12,2)</f>
        <v>0</v>
      </c>
      <c r="M44" s="35">
        <f>L44*1</f>
        <v>0</v>
      </c>
      <c r="N44" s="18"/>
      <c r="O44" s="47">
        <f t="shared" si="0"/>
        <v>0</v>
      </c>
      <c r="P44" s="21">
        <f>ROUND(O44/24,2)</f>
        <v>0</v>
      </c>
      <c r="Q44" s="21">
        <f>P44*1</f>
        <v>0</v>
      </c>
      <c r="R44" s="22">
        <v>0</v>
      </c>
    </row>
    <row r="45" spans="1:18" x14ac:dyDescent="0.5">
      <c r="A45" s="14" t="s">
        <v>26</v>
      </c>
      <c r="B45" s="15" t="s">
        <v>12</v>
      </c>
      <c r="C45" s="16"/>
      <c r="D45" s="17">
        <f>ROUND(C45/18,2)</f>
        <v>0</v>
      </c>
      <c r="E45" s="17"/>
      <c r="F45" s="18">
        <f>SUM(D45,E46:E47)</f>
        <v>0</v>
      </c>
      <c r="G45" s="16">
        <v>0</v>
      </c>
      <c r="H45" s="17">
        <f>ROUND(G45/18,2)</f>
        <v>0</v>
      </c>
      <c r="I45" s="17"/>
      <c r="J45" s="18">
        <f>SUM(H45,I46:I47)</f>
        <v>0</v>
      </c>
      <c r="K45" s="16"/>
      <c r="L45" s="17">
        <f>ROUND(K45/18,2)</f>
        <v>0</v>
      </c>
      <c r="M45" s="17"/>
      <c r="N45" s="18">
        <f>SUM(L45,M46:M47)</f>
        <v>0</v>
      </c>
      <c r="O45" s="19">
        <f t="shared" si="0"/>
        <v>0</v>
      </c>
      <c r="P45" s="20">
        <f>ROUND(O45/36,2)</f>
        <v>0</v>
      </c>
      <c r="Q45" s="21"/>
      <c r="R45" s="22">
        <f>SUM(P45,Q46:Q47)</f>
        <v>0</v>
      </c>
    </row>
    <row r="46" spans="1:18" x14ac:dyDescent="0.5">
      <c r="A46" s="46"/>
      <c r="B46" s="15" t="s">
        <v>13</v>
      </c>
      <c r="C46" s="16"/>
      <c r="D46" s="17">
        <f>ROUND(C46/12,2)</f>
        <v>0</v>
      </c>
      <c r="E46" s="35">
        <f>D46*1</f>
        <v>0</v>
      </c>
      <c r="F46" s="18"/>
      <c r="G46" s="16">
        <v>0</v>
      </c>
      <c r="H46" s="17">
        <f>ROUND(G46/12,2)</f>
        <v>0</v>
      </c>
      <c r="I46" s="35">
        <f>H46*1</f>
        <v>0</v>
      </c>
      <c r="J46" s="18"/>
      <c r="K46" s="16"/>
      <c r="L46" s="17">
        <f>ROUND(K46/12,2)</f>
        <v>0</v>
      </c>
      <c r="M46" s="35">
        <f>L46*1</f>
        <v>0</v>
      </c>
      <c r="N46" s="18"/>
      <c r="O46" s="19">
        <f t="shared" si="0"/>
        <v>0</v>
      </c>
      <c r="P46" s="21">
        <f>ROUND(O46/24,2)</f>
        <v>0</v>
      </c>
      <c r="Q46" s="21">
        <f>P46*1</f>
        <v>0</v>
      </c>
      <c r="R46" s="22">
        <v>0</v>
      </c>
    </row>
    <row r="47" spans="1:18" x14ac:dyDescent="0.5">
      <c r="A47" s="46"/>
      <c r="B47" s="15" t="s">
        <v>14</v>
      </c>
      <c r="C47" s="16"/>
      <c r="D47" s="17">
        <f>ROUND(C47/12,2)</f>
        <v>0</v>
      </c>
      <c r="E47" s="35">
        <f>D47*1</f>
        <v>0</v>
      </c>
      <c r="F47" s="18"/>
      <c r="G47" s="16">
        <v>0</v>
      </c>
      <c r="H47" s="17">
        <f>ROUND(G47/12,2)</f>
        <v>0</v>
      </c>
      <c r="I47" s="35">
        <f>H47*1</f>
        <v>0</v>
      </c>
      <c r="J47" s="18"/>
      <c r="K47" s="16"/>
      <c r="L47" s="17">
        <f>ROUND(K47/12,2)</f>
        <v>0</v>
      </c>
      <c r="M47" s="35">
        <f>L47*1</f>
        <v>0</v>
      </c>
      <c r="N47" s="18"/>
      <c r="O47" s="47">
        <f t="shared" si="0"/>
        <v>0</v>
      </c>
      <c r="P47" s="21">
        <f>ROUND(O47/24,2)</f>
        <v>0</v>
      </c>
      <c r="Q47" s="21">
        <f>P47*1</f>
        <v>0</v>
      </c>
      <c r="R47" s="22">
        <v>0</v>
      </c>
    </row>
    <row r="48" spans="1:18" x14ac:dyDescent="0.5">
      <c r="A48" s="48" t="s">
        <v>27</v>
      </c>
      <c r="B48" s="49" t="s">
        <v>12</v>
      </c>
      <c r="C48" s="50">
        <f>SUM(C21,C24,C27,C30,C33,C36,C39,C42,C45)</f>
        <v>6442</v>
      </c>
      <c r="D48" s="51">
        <f>ROUND(C48/18,2)</f>
        <v>357.89</v>
      </c>
      <c r="E48" s="51"/>
      <c r="F48" s="52">
        <f>SUM(D48,E49:E50)</f>
        <v>357.89</v>
      </c>
      <c r="G48" s="50">
        <f>SUM(G21,G24,G27,G30,G33,G36,G39,G42,G45)</f>
        <v>1213</v>
      </c>
      <c r="H48" s="51">
        <f>ROUND(G48/18,2)</f>
        <v>67.39</v>
      </c>
      <c r="I48" s="51"/>
      <c r="J48" s="52">
        <f>SUM(H48,I49:I50)</f>
        <v>67.39</v>
      </c>
      <c r="K48" s="50">
        <f>SUM(K21,K24,K27,K30,K33,K36,K39,K42,K45)</f>
        <v>292</v>
      </c>
      <c r="L48" s="51">
        <f>ROUND(K48/18,2)</f>
        <v>16.22</v>
      </c>
      <c r="M48" s="51"/>
      <c r="N48" s="52">
        <f>SUM(L48,M49:M50)</f>
        <v>16.22</v>
      </c>
      <c r="O48" s="53">
        <f t="shared" si="0"/>
        <v>7947</v>
      </c>
      <c r="P48" s="54">
        <f>ROUND(O48/36,2)</f>
        <v>220.75</v>
      </c>
      <c r="Q48" s="55"/>
      <c r="R48" s="22">
        <f>SUM(P48,Q49:Q50)</f>
        <v>220.75</v>
      </c>
    </row>
    <row r="49" spans="1:18" x14ac:dyDescent="0.5">
      <c r="A49" s="14"/>
      <c r="B49" s="49" t="s">
        <v>13</v>
      </c>
      <c r="C49" s="50">
        <f>SUM(C22,C25,C28,C31,C34,C37,C40,C43,C46)</f>
        <v>0</v>
      </c>
      <c r="D49" s="51">
        <f>ROUND(C49/12,2)</f>
        <v>0</v>
      </c>
      <c r="E49" s="51">
        <f>D49*1</f>
        <v>0</v>
      </c>
      <c r="F49" s="52"/>
      <c r="G49" s="50">
        <f>SUM(G22,G25,G28,G31,G34,G37,G40,G43,G46)</f>
        <v>0</v>
      </c>
      <c r="H49" s="51">
        <f>ROUND(G49/12,2)</f>
        <v>0</v>
      </c>
      <c r="I49" s="51">
        <f>H49*1</f>
        <v>0</v>
      </c>
      <c r="J49" s="52"/>
      <c r="K49" s="50">
        <f>SUM(K22,K25,K28,K31,K34,K37,K40,K43,K46)</f>
        <v>0</v>
      </c>
      <c r="L49" s="51">
        <f>ROUND(K49/12,2)</f>
        <v>0</v>
      </c>
      <c r="M49" s="51">
        <f>L49*1</f>
        <v>0</v>
      </c>
      <c r="N49" s="52"/>
      <c r="O49" s="53">
        <f t="shared" si="0"/>
        <v>0</v>
      </c>
      <c r="P49" s="54">
        <f>ROUND(O49/24,2)</f>
        <v>0</v>
      </c>
      <c r="Q49" s="55">
        <f>P49*1</f>
        <v>0</v>
      </c>
      <c r="R49" s="22">
        <v>0</v>
      </c>
    </row>
    <row r="50" spans="1:18" ht="22.5" thickBot="1" x14ac:dyDescent="0.55000000000000004">
      <c r="A50" s="23"/>
      <c r="B50" s="56" t="s">
        <v>14</v>
      </c>
      <c r="C50" s="57">
        <f>SUM(C23,C26,C29,C32,C35,C38,C41,C44,C47)</f>
        <v>0</v>
      </c>
      <c r="D50" s="58">
        <f>ROUND(C50/12,2)</f>
        <v>0</v>
      </c>
      <c r="E50" s="58">
        <f>D50*1</f>
        <v>0</v>
      </c>
      <c r="F50" s="59"/>
      <c r="G50" s="57">
        <f>SUM(G23,G26,G29,G32,G35,G38,G41,G44,G47)</f>
        <v>0</v>
      </c>
      <c r="H50" s="58">
        <f>ROUND(G50/12,2)</f>
        <v>0</v>
      </c>
      <c r="I50" s="58">
        <f>H50*1</f>
        <v>0</v>
      </c>
      <c r="J50" s="59"/>
      <c r="K50" s="57">
        <f>SUM(K23,K26,K29,K32,K35,K38,K41,K44,K47)</f>
        <v>0</v>
      </c>
      <c r="L50" s="58">
        <f>ROUND(K50/12,2)</f>
        <v>0</v>
      </c>
      <c r="M50" s="58">
        <f>L50*1</f>
        <v>0</v>
      </c>
      <c r="N50" s="59"/>
      <c r="O50" s="60">
        <f t="shared" si="0"/>
        <v>0</v>
      </c>
      <c r="P50" s="61">
        <f>ROUND(O50/24,2)</f>
        <v>0</v>
      </c>
      <c r="Q50" s="62">
        <f>P50*1</f>
        <v>0</v>
      </c>
      <c r="R50" s="31">
        <v>0</v>
      </c>
    </row>
    <row r="51" spans="1:18" x14ac:dyDescent="0.5">
      <c r="A51" s="32" t="s">
        <v>28</v>
      </c>
      <c r="B51" s="43"/>
      <c r="C51" s="34"/>
      <c r="D51" s="35"/>
      <c r="E51" s="35"/>
      <c r="F51" s="36"/>
      <c r="G51" s="34"/>
      <c r="H51" s="35"/>
      <c r="I51" s="35"/>
      <c r="J51" s="36"/>
      <c r="K51" s="34"/>
      <c r="L51" s="35"/>
      <c r="M51" s="35"/>
      <c r="N51" s="36"/>
      <c r="O51" s="37"/>
      <c r="P51" s="42"/>
      <c r="Q51" s="39"/>
      <c r="R51" s="40"/>
    </row>
    <row r="52" spans="1:18" x14ac:dyDescent="0.5">
      <c r="A52" s="14" t="s">
        <v>11</v>
      </c>
      <c r="B52" s="15" t="s">
        <v>12</v>
      </c>
      <c r="C52" s="16">
        <f>5514+264</f>
        <v>5778</v>
      </c>
      <c r="D52" s="17">
        <f>ROUND(C52/18,2)</f>
        <v>321</v>
      </c>
      <c r="E52" s="17"/>
      <c r="F52" s="18">
        <f>SUM(D52,E53:E54)</f>
        <v>333.66</v>
      </c>
      <c r="G52" s="16">
        <v>5364</v>
      </c>
      <c r="H52" s="17">
        <f>ROUND(G52/18,2)</f>
        <v>298</v>
      </c>
      <c r="I52" s="17"/>
      <c r="J52" s="18">
        <f>SUM(H52,I53:I54)</f>
        <v>313.33999999999997</v>
      </c>
      <c r="K52" s="16">
        <v>0</v>
      </c>
      <c r="L52" s="17">
        <f>ROUND(K52/18,2)</f>
        <v>0</v>
      </c>
      <c r="M52" s="17"/>
      <c r="N52" s="18">
        <f>SUM(L52,M53:M54)</f>
        <v>0</v>
      </c>
      <c r="O52" s="19">
        <f>SUM(G52,C52,K52)</f>
        <v>11142</v>
      </c>
      <c r="P52" s="20">
        <f>ROUND(O52/36,2)</f>
        <v>309.5</v>
      </c>
      <c r="Q52" s="21" t="s">
        <v>29</v>
      </c>
      <c r="R52" s="22">
        <f>SUM(P52,Q53:Q54)</f>
        <v>323.5</v>
      </c>
    </row>
    <row r="53" spans="1:18" x14ac:dyDescent="0.5">
      <c r="A53" s="63"/>
      <c r="B53" s="15" t="s">
        <v>13</v>
      </c>
      <c r="C53" s="16">
        <f>45+19</f>
        <v>64</v>
      </c>
      <c r="D53" s="17">
        <f>ROUND(C53/12,2)</f>
        <v>5.33</v>
      </c>
      <c r="E53" s="17">
        <f>D53*2</f>
        <v>10.66</v>
      </c>
      <c r="F53" s="18"/>
      <c r="G53" s="16">
        <f>80+12</f>
        <v>92</v>
      </c>
      <c r="H53" s="17">
        <f>ROUND(G53/12,2)</f>
        <v>7.67</v>
      </c>
      <c r="I53" s="17">
        <f>H53*2</f>
        <v>15.34</v>
      </c>
      <c r="J53" s="18"/>
      <c r="K53" s="16">
        <v>0</v>
      </c>
      <c r="L53" s="17">
        <f>ROUND(K53/12,2)</f>
        <v>0</v>
      </c>
      <c r="M53" s="17">
        <f>L53*2</f>
        <v>0</v>
      </c>
      <c r="N53" s="18"/>
      <c r="O53" s="19">
        <f>SUM(G53,C53,K53)</f>
        <v>156</v>
      </c>
      <c r="P53" s="20">
        <f>ROUND(O53/24,2)</f>
        <v>6.5</v>
      </c>
      <c r="Q53" s="21">
        <f>P53*2</f>
        <v>13</v>
      </c>
      <c r="R53" s="22">
        <v>0</v>
      </c>
    </row>
    <row r="54" spans="1:18" ht="22.5" thickBot="1" x14ac:dyDescent="0.55000000000000004">
      <c r="A54" s="64"/>
      <c r="B54" s="24" t="s">
        <v>14</v>
      </c>
      <c r="C54" s="25">
        <v>12</v>
      </c>
      <c r="D54" s="26">
        <f>ROUND(C54/12,2)</f>
        <v>1</v>
      </c>
      <c r="E54" s="26">
        <f>D54*2</f>
        <v>2</v>
      </c>
      <c r="F54" s="27"/>
      <c r="G54" s="25"/>
      <c r="H54" s="26">
        <f>ROUND(G54/12,2)</f>
        <v>0</v>
      </c>
      <c r="I54" s="26">
        <f>H54*2</f>
        <v>0</v>
      </c>
      <c r="J54" s="27"/>
      <c r="K54" s="25">
        <v>0</v>
      </c>
      <c r="L54" s="26">
        <f>ROUND(K54/12,2)</f>
        <v>0</v>
      </c>
      <c r="M54" s="26">
        <f>L54*2</f>
        <v>0</v>
      </c>
      <c r="N54" s="27"/>
      <c r="O54" s="28">
        <f>SUM(G54,C54,K54)</f>
        <v>12</v>
      </c>
      <c r="P54" s="29">
        <f>ROUND(O54/24,2)</f>
        <v>0.5</v>
      </c>
      <c r="Q54" s="30">
        <f>P54*2</f>
        <v>1</v>
      </c>
      <c r="R54" s="31">
        <v>0</v>
      </c>
    </row>
    <row r="55" spans="1:18" x14ac:dyDescent="0.5">
      <c r="A55" s="32" t="s">
        <v>30</v>
      </c>
      <c r="B55" s="43"/>
      <c r="C55" s="34"/>
      <c r="D55" s="35"/>
      <c r="E55" s="35"/>
      <c r="F55" s="36"/>
      <c r="G55" s="34"/>
      <c r="H55" s="35"/>
      <c r="I55" s="35"/>
      <c r="J55" s="36"/>
      <c r="K55" s="34"/>
      <c r="L55" s="35"/>
      <c r="M55" s="35"/>
      <c r="N55" s="36"/>
      <c r="O55" s="37"/>
      <c r="P55" s="42"/>
      <c r="Q55" s="39"/>
      <c r="R55" s="40"/>
    </row>
    <row r="56" spans="1:18" x14ac:dyDescent="0.5">
      <c r="A56" s="14" t="s">
        <v>11</v>
      </c>
      <c r="B56" s="15" t="s">
        <v>12</v>
      </c>
      <c r="C56" s="16">
        <v>13345</v>
      </c>
      <c r="D56" s="17">
        <f>ROUND(C56/18,2)</f>
        <v>741.39</v>
      </c>
      <c r="E56" s="17"/>
      <c r="F56" s="18">
        <f>SUM(D56,E57:E58)</f>
        <v>742.72</v>
      </c>
      <c r="G56" s="16">
        <f>10396+60</f>
        <v>10456</v>
      </c>
      <c r="H56" s="17">
        <f>ROUND(G56/18,2)</f>
        <v>580.89</v>
      </c>
      <c r="I56" s="17"/>
      <c r="J56" s="18">
        <f>SUM(H56,I57:I58)</f>
        <v>582.22</v>
      </c>
      <c r="K56" s="16">
        <v>1117</v>
      </c>
      <c r="L56" s="17">
        <f>ROUND(K56/18,2)</f>
        <v>62.06</v>
      </c>
      <c r="M56" s="17"/>
      <c r="N56" s="18">
        <f>SUM(L56,M57:M58)</f>
        <v>62.06</v>
      </c>
      <c r="O56" s="19">
        <f>SUM(G56,C56,K56)</f>
        <v>24918</v>
      </c>
      <c r="P56" s="20">
        <f>ROUND(O56/36,2)</f>
        <v>692.17</v>
      </c>
      <c r="Q56" s="21">
        <v>0</v>
      </c>
      <c r="R56" s="22">
        <f>SUM(P56,Q57:Q58)</f>
        <v>693.5</v>
      </c>
    </row>
    <row r="57" spans="1:18" x14ac:dyDescent="0.5">
      <c r="A57" s="46"/>
      <c r="B57" s="15" t="s">
        <v>13</v>
      </c>
      <c r="C57" s="16">
        <v>0</v>
      </c>
      <c r="D57" s="17">
        <f>ROUND(C57/12,2)</f>
        <v>0</v>
      </c>
      <c r="E57" s="17">
        <f>D57*1</f>
        <v>0</v>
      </c>
      <c r="F57" s="18"/>
      <c r="G57" s="16">
        <v>0</v>
      </c>
      <c r="H57" s="17">
        <f>ROUND(G57/12,2)</f>
        <v>0</v>
      </c>
      <c r="I57" s="17">
        <f>H57*1</f>
        <v>0</v>
      </c>
      <c r="J57" s="18"/>
      <c r="K57" s="16">
        <v>0</v>
      </c>
      <c r="L57" s="17">
        <f>ROUND(K57/12,2)</f>
        <v>0</v>
      </c>
      <c r="M57" s="17">
        <f>L57*1</f>
        <v>0</v>
      </c>
      <c r="N57" s="18"/>
      <c r="O57" s="19">
        <f>SUM(G57,C57,K57)</f>
        <v>0</v>
      </c>
      <c r="P57" s="20">
        <f>ROUND(O57/24,2)</f>
        <v>0</v>
      </c>
      <c r="Q57" s="21">
        <f>P57*1</f>
        <v>0</v>
      </c>
      <c r="R57" s="22">
        <v>0</v>
      </c>
    </row>
    <row r="58" spans="1:18" ht="22.5" thickBot="1" x14ac:dyDescent="0.55000000000000004">
      <c r="A58" s="64"/>
      <c r="B58" s="24" t="s">
        <v>14</v>
      </c>
      <c r="C58" s="25">
        <v>16</v>
      </c>
      <c r="D58" s="26">
        <f>ROUND(C58/12,2)</f>
        <v>1.33</v>
      </c>
      <c r="E58" s="26">
        <f>D58*1</f>
        <v>1.33</v>
      </c>
      <c r="F58" s="27"/>
      <c r="G58" s="25">
        <v>16</v>
      </c>
      <c r="H58" s="26">
        <f>ROUND(G58/12,2)</f>
        <v>1.33</v>
      </c>
      <c r="I58" s="26">
        <f>H58*1</f>
        <v>1.33</v>
      </c>
      <c r="J58" s="27"/>
      <c r="K58" s="25">
        <v>0</v>
      </c>
      <c r="L58" s="26">
        <f>ROUND(K58/12,2)</f>
        <v>0</v>
      </c>
      <c r="M58" s="26">
        <f>L58*1</f>
        <v>0</v>
      </c>
      <c r="N58" s="27"/>
      <c r="O58" s="28">
        <f>SUM(G58,C58,K58)</f>
        <v>32</v>
      </c>
      <c r="P58" s="29">
        <f>ROUND(O58/24,2)</f>
        <v>1.33</v>
      </c>
      <c r="Q58" s="30">
        <f>P58*1</f>
        <v>1.33</v>
      </c>
      <c r="R58" s="31">
        <v>0</v>
      </c>
    </row>
    <row r="59" spans="1:18" x14ac:dyDescent="0.5">
      <c r="A59" s="32" t="s">
        <v>31</v>
      </c>
      <c r="B59" s="43"/>
      <c r="C59" s="34"/>
      <c r="D59" s="35"/>
      <c r="E59" s="35"/>
      <c r="F59" s="36"/>
      <c r="G59" s="34"/>
      <c r="H59" s="35"/>
      <c r="I59" s="35"/>
      <c r="J59" s="36"/>
      <c r="K59" s="34"/>
      <c r="L59" s="35"/>
      <c r="M59" s="35"/>
      <c r="N59" s="36"/>
      <c r="O59" s="41"/>
      <c r="P59" s="42"/>
      <c r="Q59" s="39"/>
      <c r="R59" s="40"/>
    </row>
    <row r="60" spans="1:18" x14ac:dyDescent="0.5">
      <c r="A60" s="14" t="s">
        <v>32</v>
      </c>
      <c r="B60" s="15" t="s">
        <v>12</v>
      </c>
      <c r="C60" s="16">
        <v>5205</v>
      </c>
      <c r="D60" s="17">
        <f>ROUND(C60/18,2)</f>
        <v>289.17</v>
      </c>
      <c r="E60" s="17"/>
      <c r="F60" s="18">
        <f>SUM(D60,E61:E62)</f>
        <v>289.17</v>
      </c>
      <c r="G60" s="16">
        <v>2816</v>
      </c>
      <c r="H60" s="17">
        <f>ROUND(G60/18,2)</f>
        <v>156.44</v>
      </c>
      <c r="I60" s="17"/>
      <c r="J60" s="18">
        <f>SUM(H60,I61:I62)</f>
        <v>156.44</v>
      </c>
      <c r="K60" s="16">
        <v>0</v>
      </c>
      <c r="L60" s="17">
        <f>ROUND(K60/18,2)</f>
        <v>0</v>
      </c>
      <c r="M60" s="17"/>
      <c r="N60" s="18">
        <f>SUM(L60,M61:M62)</f>
        <v>0</v>
      </c>
      <c r="O60" s="19">
        <f t="shared" ref="O60:O95" si="1">SUM(G60,C60,K60)</f>
        <v>8021</v>
      </c>
      <c r="P60" s="20">
        <f>ROUND(O60/36,2)</f>
        <v>222.81</v>
      </c>
      <c r="Q60" s="21" t="s">
        <v>29</v>
      </c>
      <c r="R60" s="22">
        <f>SUM(P60,Q61:Q62)</f>
        <v>222.81</v>
      </c>
    </row>
    <row r="61" spans="1:18" x14ac:dyDescent="0.5">
      <c r="A61" s="46"/>
      <c r="B61" s="15" t="s">
        <v>13</v>
      </c>
      <c r="C61" s="16">
        <v>0</v>
      </c>
      <c r="D61" s="17">
        <f>ROUND(C61/12,2)</f>
        <v>0</v>
      </c>
      <c r="E61" s="17">
        <f>D61*1.8</f>
        <v>0</v>
      </c>
      <c r="F61" s="18"/>
      <c r="G61" s="16">
        <v>0</v>
      </c>
      <c r="H61" s="17">
        <f>ROUND(G61/12,2)</f>
        <v>0</v>
      </c>
      <c r="I61" s="17">
        <f>H61*1.8</f>
        <v>0</v>
      </c>
      <c r="J61" s="18"/>
      <c r="K61" s="16">
        <v>0</v>
      </c>
      <c r="L61" s="17">
        <f>ROUND(K61/12,2)</f>
        <v>0</v>
      </c>
      <c r="M61" s="17">
        <f>L61*1.8</f>
        <v>0</v>
      </c>
      <c r="N61" s="18"/>
      <c r="O61" s="19">
        <f t="shared" si="1"/>
        <v>0</v>
      </c>
      <c r="P61" s="21">
        <f>ROUND(O61/24,2)</f>
        <v>0</v>
      </c>
      <c r="Q61" s="21">
        <f>P61*1.8</f>
        <v>0</v>
      </c>
      <c r="R61" s="22">
        <v>0</v>
      </c>
    </row>
    <row r="62" spans="1:18" x14ac:dyDescent="0.5">
      <c r="A62" s="46"/>
      <c r="B62" s="15" t="s">
        <v>14</v>
      </c>
      <c r="C62" s="16">
        <v>0</v>
      </c>
      <c r="D62" s="17">
        <f>ROUND(C62/12,2)</f>
        <v>0</v>
      </c>
      <c r="E62" s="17">
        <f>D62*1.8</f>
        <v>0</v>
      </c>
      <c r="F62" s="18"/>
      <c r="G62" s="16">
        <v>0</v>
      </c>
      <c r="H62" s="17">
        <f>ROUND(G62/12,2)</f>
        <v>0</v>
      </c>
      <c r="I62" s="17">
        <f>H62*1.8</f>
        <v>0</v>
      </c>
      <c r="J62" s="18"/>
      <c r="K62" s="16">
        <v>0</v>
      </c>
      <c r="L62" s="17">
        <f>ROUND(K62/12,2)</f>
        <v>0</v>
      </c>
      <c r="M62" s="17">
        <f>L62*1.8</f>
        <v>0</v>
      </c>
      <c r="N62" s="18"/>
      <c r="O62" s="47">
        <f t="shared" si="1"/>
        <v>0</v>
      </c>
      <c r="P62" s="21">
        <f>ROUND(O62/24,2)</f>
        <v>0</v>
      </c>
      <c r="Q62" s="21">
        <f>P62*1.8</f>
        <v>0</v>
      </c>
      <c r="R62" s="22">
        <v>0</v>
      </c>
    </row>
    <row r="63" spans="1:18" x14ac:dyDescent="0.5">
      <c r="A63" s="14" t="s">
        <v>33</v>
      </c>
      <c r="B63" s="15" t="s">
        <v>12</v>
      </c>
      <c r="C63" s="16">
        <v>6971</v>
      </c>
      <c r="D63" s="17">
        <f>ROUND(C63/18,2)</f>
        <v>387.28</v>
      </c>
      <c r="E63" s="17"/>
      <c r="F63" s="18">
        <f>SUM(D63,E64:E65)</f>
        <v>387.28</v>
      </c>
      <c r="G63" s="16">
        <v>6531</v>
      </c>
      <c r="H63" s="17">
        <f>ROUND(G63/18,2)</f>
        <v>362.83</v>
      </c>
      <c r="I63" s="17"/>
      <c r="J63" s="18">
        <f>SUM(H63,I64:I65)</f>
        <v>362.83</v>
      </c>
      <c r="K63" s="16">
        <v>1071</v>
      </c>
      <c r="L63" s="17">
        <f>ROUND(K63/18,2)</f>
        <v>59.5</v>
      </c>
      <c r="M63" s="17"/>
      <c r="N63" s="18">
        <f>SUM(L63,M64:M65)</f>
        <v>59.5</v>
      </c>
      <c r="O63" s="19">
        <f t="shared" si="1"/>
        <v>14573</v>
      </c>
      <c r="P63" s="20">
        <f>ROUND(O63/36,2)</f>
        <v>404.81</v>
      </c>
      <c r="Q63" s="21" t="s">
        <v>29</v>
      </c>
      <c r="R63" s="22">
        <f>SUM(P63,Q64:Q65)</f>
        <v>404.81</v>
      </c>
    </row>
    <row r="64" spans="1:18" x14ac:dyDescent="0.5">
      <c r="A64" s="46"/>
      <c r="B64" s="15" t="s">
        <v>13</v>
      </c>
      <c r="C64" s="16">
        <v>0</v>
      </c>
      <c r="D64" s="17">
        <f>ROUND(C64/12,2)</f>
        <v>0</v>
      </c>
      <c r="E64" s="17">
        <f>D64*1.8</f>
        <v>0</v>
      </c>
      <c r="F64" s="18"/>
      <c r="G64" s="16">
        <v>0</v>
      </c>
      <c r="H64" s="17">
        <f>ROUND(G64/12,2)</f>
        <v>0</v>
      </c>
      <c r="I64" s="17">
        <f>H64*1.8</f>
        <v>0</v>
      </c>
      <c r="J64" s="18"/>
      <c r="K64" s="16">
        <v>0</v>
      </c>
      <c r="L64" s="17">
        <f>ROUND(K64/12,2)</f>
        <v>0</v>
      </c>
      <c r="M64" s="17">
        <f>L64*1.8</f>
        <v>0</v>
      </c>
      <c r="N64" s="18"/>
      <c r="O64" s="19">
        <f t="shared" si="1"/>
        <v>0</v>
      </c>
      <c r="P64" s="21">
        <f>ROUND(O64/24,2)</f>
        <v>0</v>
      </c>
      <c r="Q64" s="21">
        <f>P64*1.8</f>
        <v>0</v>
      </c>
      <c r="R64" s="22">
        <v>0</v>
      </c>
    </row>
    <row r="65" spans="1:18" x14ac:dyDescent="0.5">
      <c r="A65" s="46"/>
      <c r="B65" s="15" t="s">
        <v>14</v>
      </c>
      <c r="C65" s="16">
        <v>0</v>
      </c>
      <c r="D65" s="17">
        <f>ROUND(C65/12,2)</f>
        <v>0</v>
      </c>
      <c r="E65" s="17">
        <f>D65*1.8</f>
        <v>0</v>
      </c>
      <c r="F65" s="18"/>
      <c r="G65" s="16">
        <v>0</v>
      </c>
      <c r="H65" s="17">
        <f>ROUND(G65/12,2)</f>
        <v>0</v>
      </c>
      <c r="I65" s="17">
        <f>H65*1.8</f>
        <v>0</v>
      </c>
      <c r="J65" s="18"/>
      <c r="K65" s="16">
        <v>0</v>
      </c>
      <c r="L65" s="17">
        <f>ROUND(K65/12,2)</f>
        <v>0</v>
      </c>
      <c r="M65" s="17">
        <f>L65*1.8</f>
        <v>0</v>
      </c>
      <c r="N65" s="18"/>
      <c r="O65" s="47">
        <f t="shared" si="1"/>
        <v>0</v>
      </c>
      <c r="P65" s="21">
        <f>ROUND(O65/24,2)</f>
        <v>0</v>
      </c>
      <c r="Q65" s="21">
        <f>P65*1.8</f>
        <v>0</v>
      </c>
      <c r="R65" s="22">
        <v>0</v>
      </c>
    </row>
    <row r="66" spans="1:18" x14ac:dyDescent="0.5">
      <c r="A66" s="14" t="s">
        <v>34</v>
      </c>
      <c r="B66" s="15" t="s">
        <v>12</v>
      </c>
      <c r="C66" s="16">
        <v>3732</v>
      </c>
      <c r="D66" s="17">
        <f>ROUND(C66/18,2)</f>
        <v>207.33</v>
      </c>
      <c r="E66" s="17"/>
      <c r="F66" s="18">
        <f>SUM(D66,E67:E68)</f>
        <v>207.33</v>
      </c>
      <c r="G66" s="16">
        <v>4875</v>
      </c>
      <c r="H66" s="17">
        <f>ROUND(G66/18,2)</f>
        <v>270.83</v>
      </c>
      <c r="I66" s="17"/>
      <c r="J66" s="18">
        <f>SUM(H66,I67:I68)</f>
        <v>270.83</v>
      </c>
      <c r="K66" s="16">
        <v>3</v>
      </c>
      <c r="L66" s="17">
        <f>ROUND(K66/18,2)</f>
        <v>0.17</v>
      </c>
      <c r="M66" s="17"/>
      <c r="N66" s="18">
        <f>SUM(L66,M67:M68)</f>
        <v>0.17</v>
      </c>
      <c r="O66" s="19">
        <f t="shared" si="1"/>
        <v>8610</v>
      </c>
      <c r="P66" s="20">
        <f>ROUND(O66/36,2)</f>
        <v>239.17</v>
      </c>
      <c r="Q66" s="21" t="s">
        <v>29</v>
      </c>
      <c r="R66" s="22">
        <f>SUM(P66,Q67:Q68)</f>
        <v>239.17</v>
      </c>
    </row>
    <row r="67" spans="1:18" x14ac:dyDescent="0.5">
      <c r="A67" s="46"/>
      <c r="B67" s="15" t="s">
        <v>13</v>
      </c>
      <c r="C67" s="16">
        <v>0</v>
      </c>
      <c r="D67" s="17">
        <f>ROUND(C67/12,2)</f>
        <v>0</v>
      </c>
      <c r="E67" s="17">
        <f>D67*1.8</f>
        <v>0</v>
      </c>
      <c r="F67" s="18"/>
      <c r="G67" s="16">
        <v>0</v>
      </c>
      <c r="H67" s="17">
        <f>ROUND(G67/12,2)</f>
        <v>0</v>
      </c>
      <c r="I67" s="17">
        <f>H67*1.8</f>
        <v>0</v>
      </c>
      <c r="J67" s="18"/>
      <c r="K67" s="16">
        <v>0</v>
      </c>
      <c r="L67" s="17">
        <f>ROUND(K67/12,2)</f>
        <v>0</v>
      </c>
      <c r="M67" s="17">
        <f>L67*1.8</f>
        <v>0</v>
      </c>
      <c r="N67" s="18"/>
      <c r="O67" s="19">
        <f t="shared" si="1"/>
        <v>0</v>
      </c>
      <c r="P67" s="21">
        <f>ROUND(O67/24,2)</f>
        <v>0</v>
      </c>
      <c r="Q67" s="21">
        <f>P67*1.8</f>
        <v>0</v>
      </c>
      <c r="R67" s="22">
        <v>0</v>
      </c>
    </row>
    <row r="68" spans="1:18" x14ac:dyDescent="0.5">
      <c r="A68" s="46"/>
      <c r="B68" s="15" t="s">
        <v>14</v>
      </c>
      <c r="C68" s="16">
        <v>0</v>
      </c>
      <c r="D68" s="17">
        <f>ROUND(C68/12,2)</f>
        <v>0</v>
      </c>
      <c r="E68" s="17">
        <f>D68*1.8</f>
        <v>0</v>
      </c>
      <c r="F68" s="18"/>
      <c r="G68" s="16">
        <v>0</v>
      </c>
      <c r="H68" s="17">
        <f>ROUND(G68/12,2)</f>
        <v>0</v>
      </c>
      <c r="I68" s="17">
        <f>H68*1.8</f>
        <v>0</v>
      </c>
      <c r="J68" s="18"/>
      <c r="K68" s="16">
        <v>0</v>
      </c>
      <c r="L68" s="17">
        <f>ROUND(K68/12,2)</f>
        <v>0</v>
      </c>
      <c r="M68" s="17">
        <f>L68*1.8</f>
        <v>0</v>
      </c>
      <c r="N68" s="18"/>
      <c r="O68" s="47">
        <f t="shared" si="1"/>
        <v>0</v>
      </c>
      <c r="P68" s="21">
        <f>ROUND(O68/24,2)</f>
        <v>0</v>
      </c>
      <c r="Q68" s="21">
        <f>P68*1.8</f>
        <v>0</v>
      </c>
      <c r="R68" s="22">
        <v>0</v>
      </c>
    </row>
    <row r="69" spans="1:18" x14ac:dyDescent="0.5">
      <c r="A69" s="14" t="s">
        <v>35</v>
      </c>
      <c r="B69" s="15" t="s">
        <v>12</v>
      </c>
      <c r="C69" s="16">
        <v>5790</v>
      </c>
      <c r="D69" s="17">
        <f>ROUND(C69/18,2)</f>
        <v>321.67</v>
      </c>
      <c r="E69" s="17"/>
      <c r="F69" s="18">
        <f>SUM(D69,E70:E71)</f>
        <v>321.67</v>
      </c>
      <c r="G69" s="16">
        <v>6219</v>
      </c>
      <c r="H69" s="17">
        <f>ROUND(G69/18,2)</f>
        <v>345.5</v>
      </c>
      <c r="I69" s="17"/>
      <c r="J69" s="18">
        <f>SUM(H69,I70:I71)</f>
        <v>345.5</v>
      </c>
      <c r="K69" s="16">
        <v>204</v>
      </c>
      <c r="L69" s="17">
        <f>ROUND(K69/18,2)</f>
        <v>11.33</v>
      </c>
      <c r="M69" s="17"/>
      <c r="N69" s="18">
        <f>SUM(L69,M70:M71)</f>
        <v>11.33</v>
      </c>
      <c r="O69" s="19">
        <f t="shared" si="1"/>
        <v>12213</v>
      </c>
      <c r="P69" s="20">
        <f>ROUND(O69/36,2)</f>
        <v>339.25</v>
      </c>
      <c r="Q69" s="21" t="s">
        <v>29</v>
      </c>
      <c r="R69" s="22">
        <f>SUM(P69,Q70:Q71)</f>
        <v>339.25</v>
      </c>
    </row>
    <row r="70" spans="1:18" x14ac:dyDescent="0.5">
      <c r="A70" s="46"/>
      <c r="B70" s="15" t="s">
        <v>13</v>
      </c>
      <c r="C70" s="16">
        <v>0</v>
      </c>
      <c r="D70" s="17">
        <f>ROUND(C70/12,2)</f>
        <v>0</v>
      </c>
      <c r="E70" s="17">
        <f>D70*1.8</f>
        <v>0</v>
      </c>
      <c r="F70" s="18"/>
      <c r="G70" s="16">
        <v>0</v>
      </c>
      <c r="H70" s="17">
        <f>ROUND(G70/12,2)</f>
        <v>0</v>
      </c>
      <c r="I70" s="17">
        <f>H70*1.8</f>
        <v>0</v>
      </c>
      <c r="J70" s="18"/>
      <c r="K70" s="16">
        <v>0</v>
      </c>
      <c r="L70" s="17">
        <f>ROUND(K70/12,2)</f>
        <v>0</v>
      </c>
      <c r="M70" s="17">
        <f>L70*1.8</f>
        <v>0</v>
      </c>
      <c r="N70" s="18"/>
      <c r="O70" s="19">
        <f t="shared" si="1"/>
        <v>0</v>
      </c>
      <c r="P70" s="21">
        <f>ROUND(O70/24,2)</f>
        <v>0</v>
      </c>
      <c r="Q70" s="21">
        <f>P70*1.8</f>
        <v>0</v>
      </c>
      <c r="R70" s="22">
        <v>0</v>
      </c>
    </row>
    <row r="71" spans="1:18" x14ac:dyDescent="0.5">
      <c r="A71" s="46"/>
      <c r="B71" s="15" t="s">
        <v>14</v>
      </c>
      <c r="C71" s="16">
        <v>0</v>
      </c>
      <c r="D71" s="17">
        <f>ROUND(C71/12,2)</f>
        <v>0</v>
      </c>
      <c r="E71" s="17">
        <f>D71*1.8</f>
        <v>0</v>
      </c>
      <c r="F71" s="18"/>
      <c r="G71" s="16">
        <v>0</v>
      </c>
      <c r="H71" s="17">
        <f>ROUND(G71/12,2)</f>
        <v>0</v>
      </c>
      <c r="I71" s="17">
        <f>H71*1.8</f>
        <v>0</v>
      </c>
      <c r="J71" s="18"/>
      <c r="K71" s="16">
        <v>0</v>
      </c>
      <c r="L71" s="17">
        <f>ROUND(K71/12,2)</f>
        <v>0</v>
      </c>
      <c r="M71" s="17">
        <f>L71*1.8</f>
        <v>0</v>
      </c>
      <c r="N71" s="18"/>
      <c r="O71" s="47">
        <f t="shared" si="1"/>
        <v>0</v>
      </c>
      <c r="P71" s="21">
        <f>ROUND(O71/24,2)</f>
        <v>0</v>
      </c>
      <c r="Q71" s="21">
        <f>P71*1.8</f>
        <v>0</v>
      </c>
      <c r="R71" s="22">
        <v>0</v>
      </c>
    </row>
    <row r="72" spans="1:18" x14ac:dyDescent="0.5">
      <c r="A72" s="14" t="s">
        <v>36</v>
      </c>
      <c r="B72" s="15" t="s">
        <v>12</v>
      </c>
      <c r="C72" s="16">
        <v>6090</v>
      </c>
      <c r="D72" s="17">
        <f>ROUND(C72/18,2)</f>
        <v>338.33</v>
      </c>
      <c r="E72" s="17"/>
      <c r="F72" s="18">
        <f>SUM(D72,E73:E74)</f>
        <v>338.33</v>
      </c>
      <c r="G72" s="16">
        <v>5916</v>
      </c>
      <c r="H72" s="17">
        <f>ROUND(G72/18,2)</f>
        <v>328.67</v>
      </c>
      <c r="I72" s="17"/>
      <c r="J72" s="18">
        <f>SUM(H72,I73:I74)</f>
        <v>328.67</v>
      </c>
      <c r="K72" s="16">
        <v>0</v>
      </c>
      <c r="L72" s="17">
        <f>ROUND(K72/18,2)</f>
        <v>0</v>
      </c>
      <c r="M72" s="17"/>
      <c r="N72" s="18">
        <f>SUM(L72,M73:M74)</f>
        <v>0</v>
      </c>
      <c r="O72" s="19">
        <f t="shared" si="1"/>
        <v>12006</v>
      </c>
      <c r="P72" s="20">
        <f>ROUND(O72/36,2)</f>
        <v>333.5</v>
      </c>
      <c r="Q72" s="21" t="s">
        <v>29</v>
      </c>
      <c r="R72" s="22">
        <f>SUM(P72,Q73:Q74)</f>
        <v>333.5</v>
      </c>
    </row>
    <row r="73" spans="1:18" x14ac:dyDescent="0.5">
      <c r="A73" s="46"/>
      <c r="B73" s="15" t="s">
        <v>13</v>
      </c>
      <c r="C73" s="16">
        <v>0</v>
      </c>
      <c r="D73" s="17">
        <f>ROUND(C73/12,2)</f>
        <v>0</v>
      </c>
      <c r="E73" s="17">
        <f>D73*1.8</f>
        <v>0</v>
      </c>
      <c r="F73" s="18"/>
      <c r="G73" s="16">
        <v>0</v>
      </c>
      <c r="H73" s="17">
        <f>ROUND(G73/12,2)</f>
        <v>0</v>
      </c>
      <c r="I73" s="17">
        <f>H73*1.8</f>
        <v>0</v>
      </c>
      <c r="J73" s="18"/>
      <c r="K73" s="16">
        <v>0</v>
      </c>
      <c r="L73" s="17">
        <f>ROUND(K73/12,2)</f>
        <v>0</v>
      </c>
      <c r="M73" s="17">
        <f>L73*1.8</f>
        <v>0</v>
      </c>
      <c r="N73" s="18"/>
      <c r="O73" s="19">
        <f t="shared" si="1"/>
        <v>0</v>
      </c>
      <c r="P73" s="21">
        <f>ROUND(O73/24,2)</f>
        <v>0</v>
      </c>
      <c r="Q73" s="21">
        <f>P73*1.8</f>
        <v>0</v>
      </c>
      <c r="R73" s="22">
        <v>0</v>
      </c>
    </row>
    <row r="74" spans="1:18" x14ac:dyDescent="0.5">
      <c r="A74" s="46"/>
      <c r="B74" s="15" t="s">
        <v>14</v>
      </c>
      <c r="C74" s="16">
        <v>0</v>
      </c>
      <c r="D74" s="17">
        <f>ROUND(C74/12,2)</f>
        <v>0</v>
      </c>
      <c r="E74" s="17">
        <f>D74*1.8</f>
        <v>0</v>
      </c>
      <c r="F74" s="18"/>
      <c r="G74" s="16">
        <v>0</v>
      </c>
      <c r="H74" s="17">
        <f>ROUND(G74/12,2)</f>
        <v>0</v>
      </c>
      <c r="I74" s="17">
        <f>H74*1.8</f>
        <v>0</v>
      </c>
      <c r="J74" s="18"/>
      <c r="K74" s="16">
        <v>0</v>
      </c>
      <c r="L74" s="17">
        <f>ROUND(K74/12,2)</f>
        <v>0</v>
      </c>
      <c r="M74" s="17">
        <f>L74*1.8</f>
        <v>0</v>
      </c>
      <c r="N74" s="18"/>
      <c r="O74" s="47">
        <f t="shared" si="1"/>
        <v>0</v>
      </c>
      <c r="P74" s="21">
        <f>ROUND(O74/24,2)</f>
        <v>0</v>
      </c>
      <c r="Q74" s="21">
        <f>P74*1.8</f>
        <v>0</v>
      </c>
      <c r="R74" s="22">
        <v>0</v>
      </c>
    </row>
    <row r="75" spans="1:18" x14ac:dyDescent="0.5">
      <c r="A75" s="14" t="s">
        <v>37</v>
      </c>
      <c r="B75" s="15" t="s">
        <v>12</v>
      </c>
      <c r="C75" s="16">
        <v>9075</v>
      </c>
      <c r="D75" s="17">
        <f>ROUND(C75/18,2)</f>
        <v>504.17</v>
      </c>
      <c r="E75" s="17"/>
      <c r="F75" s="18">
        <f>SUM(D75,E76:E77)</f>
        <v>504.17</v>
      </c>
      <c r="G75" s="16">
        <v>8871</v>
      </c>
      <c r="H75" s="17">
        <f>ROUND(G75/18,2)</f>
        <v>492.83</v>
      </c>
      <c r="I75" s="17"/>
      <c r="J75" s="18">
        <f>SUM(H75,I76:I77)</f>
        <v>492.83</v>
      </c>
      <c r="K75" s="16">
        <v>0</v>
      </c>
      <c r="L75" s="17">
        <f>ROUND(K75/18,2)</f>
        <v>0</v>
      </c>
      <c r="M75" s="17"/>
      <c r="N75" s="18">
        <f>SUM(L75,M76:M77)</f>
        <v>0</v>
      </c>
      <c r="O75" s="19">
        <f t="shared" si="1"/>
        <v>17946</v>
      </c>
      <c r="P75" s="20">
        <f>ROUND(O75/36,2)</f>
        <v>498.5</v>
      </c>
      <c r="Q75" s="21" t="s">
        <v>29</v>
      </c>
      <c r="R75" s="22">
        <f>SUM(P75,Q76:Q77)</f>
        <v>498.5</v>
      </c>
    </row>
    <row r="76" spans="1:18" x14ac:dyDescent="0.5">
      <c r="A76" s="46"/>
      <c r="B76" s="15" t="s">
        <v>13</v>
      </c>
      <c r="C76" s="16">
        <v>0</v>
      </c>
      <c r="D76" s="17">
        <f>ROUND(C76/12,2)</f>
        <v>0</v>
      </c>
      <c r="E76" s="17">
        <f>D76*1.8</f>
        <v>0</v>
      </c>
      <c r="F76" s="18"/>
      <c r="G76" s="16">
        <v>0</v>
      </c>
      <c r="H76" s="17">
        <f>ROUND(G76/12,2)</f>
        <v>0</v>
      </c>
      <c r="I76" s="17">
        <f>H76*1.8</f>
        <v>0</v>
      </c>
      <c r="J76" s="18"/>
      <c r="K76" s="16">
        <v>0</v>
      </c>
      <c r="L76" s="17">
        <f>ROUND(K76/12,2)</f>
        <v>0</v>
      </c>
      <c r="M76" s="17">
        <f>L76*1.8</f>
        <v>0</v>
      </c>
      <c r="N76" s="18"/>
      <c r="O76" s="19">
        <f t="shared" si="1"/>
        <v>0</v>
      </c>
      <c r="P76" s="21">
        <f>ROUND(O76/24,2)</f>
        <v>0</v>
      </c>
      <c r="Q76" s="21">
        <f>P76*1.8</f>
        <v>0</v>
      </c>
      <c r="R76" s="22">
        <v>0</v>
      </c>
    </row>
    <row r="77" spans="1:18" x14ac:dyDescent="0.5">
      <c r="A77" s="46"/>
      <c r="B77" s="15" t="s">
        <v>14</v>
      </c>
      <c r="C77" s="16">
        <v>0</v>
      </c>
      <c r="D77" s="17">
        <f>ROUND(C77/12,2)</f>
        <v>0</v>
      </c>
      <c r="E77" s="17">
        <f>D77*1.8</f>
        <v>0</v>
      </c>
      <c r="F77" s="18"/>
      <c r="G77" s="16">
        <v>0</v>
      </c>
      <c r="H77" s="17">
        <f>ROUND(G77/12,2)</f>
        <v>0</v>
      </c>
      <c r="I77" s="17">
        <f>H77*1.8</f>
        <v>0</v>
      </c>
      <c r="J77" s="18"/>
      <c r="K77" s="16">
        <v>0</v>
      </c>
      <c r="L77" s="17">
        <f>ROUND(K77/12,2)</f>
        <v>0</v>
      </c>
      <c r="M77" s="17">
        <f>L77*1.8</f>
        <v>0</v>
      </c>
      <c r="N77" s="18"/>
      <c r="O77" s="47">
        <f t="shared" si="1"/>
        <v>0</v>
      </c>
      <c r="P77" s="21">
        <f>ROUND(O77/24,2)</f>
        <v>0</v>
      </c>
      <c r="Q77" s="21">
        <f>P77*1.8</f>
        <v>0</v>
      </c>
      <c r="R77" s="22">
        <v>0</v>
      </c>
    </row>
    <row r="78" spans="1:18" x14ac:dyDescent="0.5">
      <c r="A78" s="14" t="s">
        <v>38</v>
      </c>
      <c r="B78" s="15" t="s">
        <v>12</v>
      </c>
      <c r="C78" s="16"/>
      <c r="D78" s="17">
        <f>ROUND(C78/18,2)</f>
        <v>0</v>
      </c>
      <c r="E78" s="17"/>
      <c r="F78" s="18">
        <f>SUM(D78,E79:E80)</f>
        <v>10.8</v>
      </c>
      <c r="G78" s="16">
        <v>0</v>
      </c>
      <c r="H78" s="17">
        <f>ROUND(G78/18,2)</f>
        <v>0</v>
      </c>
      <c r="I78" s="17"/>
      <c r="J78" s="18">
        <f>SUM(H78,I79:I80)</f>
        <v>17.100000000000001</v>
      </c>
      <c r="K78" s="16">
        <v>0</v>
      </c>
      <c r="L78" s="17">
        <f>ROUND(K78/18,2)</f>
        <v>0</v>
      </c>
      <c r="M78" s="17"/>
      <c r="N78" s="18">
        <f>SUM(L78,M79:M80)</f>
        <v>0</v>
      </c>
      <c r="O78" s="19">
        <f t="shared" si="1"/>
        <v>0</v>
      </c>
      <c r="P78" s="20">
        <f>ROUND(O78/36,2)</f>
        <v>0</v>
      </c>
      <c r="Q78" s="21" t="s">
        <v>29</v>
      </c>
      <c r="R78" s="22">
        <f>SUM(P78,Q79:Q80)</f>
        <v>13.95</v>
      </c>
    </row>
    <row r="79" spans="1:18" x14ac:dyDescent="0.5">
      <c r="A79" s="65"/>
      <c r="B79" s="15" t="s">
        <v>13</v>
      </c>
      <c r="C79" s="16">
        <f>30</f>
        <v>30</v>
      </c>
      <c r="D79" s="17">
        <f>ROUND(C79/12,2)</f>
        <v>2.5</v>
      </c>
      <c r="E79" s="17">
        <f>D79*1.8</f>
        <v>4.5</v>
      </c>
      <c r="F79" s="18"/>
      <c r="G79" s="16">
        <v>66</v>
      </c>
      <c r="H79" s="17">
        <f>ROUND(G79/12,2)</f>
        <v>5.5</v>
      </c>
      <c r="I79" s="17">
        <f>H79*1.8</f>
        <v>9.9</v>
      </c>
      <c r="J79" s="18"/>
      <c r="K79" s="16">
        <v>0</v>
      </c>
      <c r="L79" s="17">
        <f>ROUND(K79/12,2)</f>
        <v>0</v>
      </c>
      <c r="M79" s="17">
        <f>L79*1.8</f>
        <v>0</v>
      </c>
      <c r="N79" s="18"/>
      <c r="O79" s="19">
        <f t="shared" si="1"/>
        <v>96</v>
      </c>
      <c r="P79" s="21">
        <f>ROUND(O79/24,2)</f>
        <v>4</v>
      </c>
      <c r="Q79" s="21">
        <f>P79*1.8</f>
        <v>7.2</v>
      </c>
      <c r="R79" s="22">
        <v>0</v>
      </c>
    </row>
    <row r="80" spans="1:18" x14ac:dyDescent="0.5">
      <c r="A80" s="65"/>
      <c r="B80" s="15" t="s">
        <v>14</v>
      </c>
      <c r="C80" s="16">
        <f>42</f>
        <v>42</v>
      </c>
      <c r="D80" s="17">
        <f>ROUND(C80/12,2)</f>
        <v>3.5</v>
      </c>
      <c r="E80" s="17">
        <f>D80*1.8</f>
        <v>6.3</v>
      </c>
      <c r="F80" s="18"/>
      <c r="G80" s="16">
        <v>48</v>
      </c>
      <c r="H80" s="17">
        <f>ROUND(G80/12,2)</f>
        <v>4</v>
      </c>
      <c r="I80" s="17">
        <f>H80*1.8</f>
        <v>7.2</v>
      </c>
      <c r="J80" s="18"/>
      <c r="K80" s="16">
        <v>0</v>
      </c>
      <c r="L80" s="17">
        <f>ROUND(K80/12,2)</f>
        <v>0</v>
      </c>
      <c r="M80" s="17">
        <f>L80*1.8</f>
        <v>0</v>
      </c>
      <c r="N80" s="18"/>
      <c r="O80" s="47">
        <f t="shared" si="1"/>
        <v>90</v>
      </c>
      <c r="P80" s="21">
        <f>ROUND(O80/24,2)</f>
        <v>3.75</v>
      </c>
      <c r="Q80" s="21">
        <f>P80*1.8</f>
        <v>6.75</v>
      </c>
      <c r="R80" s="22">
        <v>0</v>
      </c>
    </row>
    <row r="81" spans="1:18" x14ac:dyDescent="0.5">
      <c r="A81" s="14" t="s">
        <v>39</v>
      </c>
      <c r="B81" s="15" t="s">
        <v>12</v>
      </c>
      <c r="C81" s="16">
        <v>6016</v>
      </c>
      <c r="D81" s="17">
        <f>ROUND(C81/18,2)</f>
        <v>334.22</v>
      </c>
      <c r="E81" s="17"/>
      <c r="F81" s="18">
        <f>SUM(D81,E82:E83)</f>
        <v>334.22</v>
      </c>
      <c r="G81" s="16">
        <v>5344</v>
      </c>
      <c r="H81" s="17">
        <f>ROUND(G81/18,2)</f>
        <v>296.89</v>
      </c>
      <c r="I81" s="17"/>
      <c r="J81" s="18">
        <f>SUM(H81,I82:I83)</f>
        <v>296.89</v>
      </c>
      <c r="K81" s="16">
        <v>0</v>
      </c>
      <c r="L81" s="17">
        <f>ROUND(K81/18,2)</f>
        <v>0</v>
      </c>
      <c r="M81" s="17"/>
      <c r="N81" s="18">
        <f>SUM(L81,M82:M83)</f>
        <v>0</v>
      </c>
      <c r="O81" s="19">
        <f t="shared" si="1"/>
        <v>11360</v>
      </c>
      <c r="P81" s="20">
        <f>ROUND(O81/36,2)</f>
        <v>315.56</v>
      </c>
      <c r="Q81" s="21" t="s">
        <v>29</v>
      </c>
      <c r="R81" s="22">
        <f>SUM(P81,Q82:Q83)</f>
        <v>315.56</v>
      </c>
    </row>
    <row r="82" spans="1:18" x14ac:dyDescent="0.5">
      <c r="A82" s="46"/>
      <c r="B82" s="15" t="s">
        <v>13</v>
      </c>
      <c r="C82" s="16">
        <v>0</v>
      </c>
      <c r="D82" s="17">
        <f>ROUND(C82/12,2)</f>
        <v>0</v>
      </c>
      <c r="E82" s="17">
        <f>D82*1.8</f>
        <v>0</v>
      </c>
      <c r="F82" s="18"/>
      <c r="G82" s="16">
        <v>0</v>
      </c>
      <c r="H82" s="17">
        <f>ROUND(G82/12,2)</f>
        <v>0</v>
      </c>
      <c r="I82" s="17">
        <f>H82*1.8</f>
        <v>0</v>
      </c>
      <c r="J82" s="18"/>
      <c r="K82" s="16">
        <v>0</v>
      </c>
      <c r="L82" s="17">
        <f>ROUND(K82/12,2)</f>
        <v>0</v>
      </c>
      <c r="M82" s="17">
        <f>L82*1.8</f>
        <v>0</v>
      </c>
      <c r="N82" s="18"/>
      <c r="O82" s="19">
        <f t="shared" si="1"/>
        <v>0</v>
      </c>
      <c r="P82" s="21">
        <f>ROUND(O82/24,2)</f>
        <v>0</v>
      </c>
      <c r="Q82" s="21">
        <f>P82*1.8</f>
        <v>0</v>
      </c>
      <c r="R82" s="22">
        <v>0</v>
      </c>
    </row>
    <row r="83" spans="1:18" x14ac:dyDescent="0.5">
      <c r="A83" s="46"/>
      <c r="B83" s="15" t="s">
        <v>14</v>
      </c>
      <c r="C83" s="16">
        <v>0</v>
      </c>
      <c r="D83" s="17">
        <f>ROUND(C83/12,2)</f>
        <v>0</v>
      </c>
      <c r="E83" s="17">
        <f>D83*1.8</f>
        <v>0</v>
      </c>
      <c r="F83" s="18"/>
      <c r="G83" s="16">
        <v>0</v>
      </c>
      <c r="H83" s="17">
        <f>ROUND(G83/12,2)</f>
        <v>0</v>
      </c>
      <c r="I83" s="17">
        <f>H83*1.8</f>
        <v>0</v>
      </c>
      <c r="J83" s="18"/>
      <c r="K83" s="16">
        <v>0</v>
      </c>
      <c r="L83" s="17">
        <f>ROUND(K83/12,2)</f>
        <v>0</v>
      </c>
      <c r="M83" s="17">
        <f>L83*1.8</f>
        <v>0</v>
      </c>
      <c r="N83" s="18"/>
      <c r="O83" s="47">
        <f t="shared" si="1"/>
        <v>0</v>
      </c>
      <c r="P83" s="21">
        <f>ROUND(O83/24,2)</f>
        <v>0</v>
      </c>
      <c r="Q83" s="21">
        <f>P83*1.8</f>
        <v>0</v>
      </c>
      <c r="R83" s="22">
        <v>0</v>
      </c>
    </row>
    <row r="84" spans="1:18" x14ac:dyDescent="0.5">
      <c r="A84" s="14" t="s">
        <v>40</v>
      </c>
      <c r="B84" s="15" t="s">
        <v>12</v>
      </c>
      <c r="C84" s="16">
        <v>4812</v>
      </c>
      <c r="D84" s="17">
        <f>ROUND(C84/18,2)</f>
        <v>267.33</v>
      </c>
      <c r="E84" s="17"/>
      <c r="F84" s="18">
        <f>SUM(D84,E85:E86)</f>
        <v>267.33</v>
      </c>
      <c r="G84" s="16">
        <v>5329</v>
      </c>
      <c r="H84" s="17">
        <f>ROUND(G84/18,2)</f>
        <v>296.06</v>
      </c>
      <c r="I84" s="17"/>
      <c r="J84" s="18">
        <f>SUM(H84,I85:I86)</f>
        <v>296.06</v>
      </c>
      <c r="K84" s="16">
        <v>0</v>
      </c>
      <c r="L84" s="17">
        <f>ROUND(K84/18,2)</f>
        <v>0</v>
      </c>
      <c r="M84" s="17"/>
      <c r="N84" s="18">
        <f>SUM(L84,M85:M86)</f>
        <v>0</v>
      </c>
      <c r="O84" s="19">
        <f t="shared" si="1"/>
        <v>10141</v>
      </c>
      <c r="P84" s="20">
        <f>ROUND(O84/36,2)</f>
        <v>281.69</v>
      </c>
      <c r="Q84" s="21" t="s">
        <v>29</v>
      </c>
      <c r="R84" s="22">
        <f>SUM(P84,Q85:Q86)</f>
        <v>281.69</v>
      </c>
    </row>
    <row r="85" spans="1:18" x14ac:dyDescent="0.5">
      <c r="A85" s="46"/>
      <c r="B85" s="15" t="s">
        <v>13</v>
      </c>
      <c r="C85" s="16">
        <v>0</v>
      </c>
      <c r="D85" s="17">
        <f>ROUND(C85/12,2)</f>
        <v>0</v>
      </c>
      <c r="E85" s="17">
        <f>D85*1.8</f>
        <v>0</v>
      </c>
      <c r="F85" s="18"/>
      <c r="G85" s="16">
        <v>0</v>
      </c>
      <c r="H85" s="17">
        <f>ROUND(G85/12,2)</f>
        <v>0</v>
      </c>
      <c r="I85" s="17">
        <f>H85*1.8</f>
        <v>0</v>
      </c>
      <c r="J85" s="18"/>
      <c r="K85" s="16">
        <v>0</v>
      </c>
      <c r="L85" s="17">
        <f>ROUND(K85/12,2)</f>
        <v>0</v>
      </c>
      <c r="M85" s="17">
        <f>L85*1.8</f>
        <v>0</v>
      </c>
      <c r="N85" s="18"/>
      <c r="O85" s="19">
        <f t="shared" si="1"/>
        <v>0</v>
      </c>
      <c r="P85" s="21">
        <f>ROUND(O85/24,2)</f>
        <v>0</v>
      </c>
      <c r="Q85" s="21">
        <f>P85*1.8</f>
        <v>0</v>
      </c>
      <c r="R85" s="22">
        <v>0</v>
      </c>
    </row>
    <row r="86" spans="1:18" x14ac:dyDescent="0.5">
      <c r="A86" s="46"/>
      <c r="B86" s="15" t="s">
        <v>14</v>
      </c>
      <c r="C86" s="16">
        <v>0</v>
      </c>
      <c r="D86" s="17">
        <f>ROUND(C86/12,2)</f>
        <v>0</v>
      </c>
      <c r="E86" s="17">
        <f>D86*1.8</f>
        <v>0</v>
      </c>
      <c r="F86" s="18"/>
      <c r="G86" s="16">
        <v>0</v>
      </c>
      <c r="H86" s="17">
        <f>ROUND(G86/12,2)</f>
        <v>0</v>
      </c>
      <c r="I86" s="17">
        <f>H86*1.8</f>
        <v>0</v>
      </c>
      <c r="J86" s="18"/>
      <c r="K86" s="16">
        <v>0</v>
      </c>
      <c r="L86" s="17">
        <f>ROUND(K86/12,2)</f>
        <v>0</v>
      </c>
      <c r="M86" s="17">
        <f>L86*1.8</f>
        <v>0</v>
      </c>
      <c r="N86" s="18"/>
      <c r="O86" s="47">
        <f t="shared" si="1"/>
        <v>0</v>
      </c>
      <c r="P86" s="21">
        <f>ROUND(O86/24,2)</f>
        <v>0</v>
      </c>
      <c r="Q86" s="21">
        <f>P86*1.8</f>
        <v>0</v>
      </c>
      <c r="R86" s="22">
        <v>0</v>
      </c>
    </row>
    <row r="87" spans="1:18" x14ac:dyDescent="0.5">
      <c r="A87" s="14" t="s">
        <v>41</v>
      </c>
      <c r="B87" s="15" t="s">
        <v>12</v>
      </c>
      <c r="C87" s="16">
        <v>3116</v>
      </c>
      <c r="D87" s="17">
        <f>ROUND(C87/18,2)</f>
        <v>173.11</v>
      </c>
      <c r="E87" s="17"/>
      <c r="F87" s="18">
        <f>SUM(D87,E88:E89)</f>
        <v>173.11</v>
      </c>
      <c r="G87" s="16">
        <v>3485</v>
      </c>
      <c r="H87" s="17">
        <f>ROUND(G87/18,2)</f>
        <v>193.61</v>
      </c>
      <c r="I87" s="17"/>
      <c r="J87" s="18">
        <f>SUM(H87,I88:I89)</f>
        <v>193.61</v>
      </c>
      <c r="K87" s="16">
        <v>6</v>
      </c>
      <c r="L87" s="17">
        <f>ROUND(K87/18,2)</f>
        <v>0.33</v>
      </c>
      <c r="M87" s="17"/>
      <c r="N87" s="18">
        <f>SUM(L87,M88:M89)</f>
        <v>0.33</v>
      </c>
      <c r="O87" s="19">
        <f t="shared" si="1"/>
        <v>6607</v>
      </c>
      <c r="P87" s="20">
        <f>ROUND(O87/36,2)</f>
        <v>183.53</v>
      </c>
      <c r="Q87" s="21" t="s">
        <v>29</v>
      </c>
      <c r="R87" s="22">
        <f>SUM(P87,Q88:Q89)</f>
        <v>183.53</v>
      </c>
    </row>
    <row r="88" spans="1:18" x14ac:dyDescent="0.5">
      <c r="A88" s="46"/>
      <c r="B88" s="15" t="s">
        <v>13</v>
      </c>
      <c r="C88" s="16">
        <v>0</v>
      </c>
      <c r="D88" s="17">
        <f>ROUND(C88/12,2)</f>
        <v>0</v>
      </c>
      <c r="E88" s="17">
        <f>D88*1.8</f>
        <v>0</v>
      </c>
      <c r="F88" s="18"/>
      <c r="G88" s="16">
        <v>0</v>
      </c>
      <c r="H88" s="17">
        <f>ROUND(G88/12,2)</f>
        <v>0</v>
      </c>
      <c r="I88" s="17">
        <f>H88*1.8</f>
        <v>0</v>
      </c>
      <c r="J88" s="18"/>
      <c r="K88" s="16">
        <v>0</v>
      </c>
      <c r="L88" s="17">
        <f>ROUND(K88/12,2)</f>
        <v>0</v>
      </c>
      <c r="M88" s="17">
        <f>L88*1.8</f>
        <v>0</v>
      </c>
      <c r="N88" s="18"/>
      <c r="O88" s="19">
        <f t="shared" si="1"/>
        <v>0</v>
      </c>
      <c r="P88" s="21">
        <f>ROUND(O88/24,2)</f>
        <v>0</v>
      </c>
      <c r="Q88" s="21">
        <f>P88*1.8</f>
        <v>0</v>
      </c>
      <c r="R88" s="22">
        <v>0</v>
      </c>
    </row>
    <row r="89" spans="1:18" x14ac:dyDescent="0.5">
      <c r="A89" s="46"/>
      <c r="B89" s="15" t="s">
        <v>14</v>
      </c>
      <c r="C89" s="16">
        <v>0</v>
      </c>
      <c r="D89" s="17">
        <f>ROUND(C89/12,2)</f>
        <v>0</v>
      </c>
      <c r="E89" s="17">
        <f>D89*1.8</f>
        <v>0</v>
      </c>
      <c r="F89" s="18"/>
      <c r="G89" s="16">
        <v>0</v>
      </c>
      <c r="H89" s="17">
        <f>ROUND(G89/12,2)</f>
        <v>0</v>
      </c>
      <c r="I89" s="17">
        <f>H89*1.8</f>
        <v>0</v>
      </c>
      <c r="J89" s="18"/>
      <c r="K89" s="16">
        <v>0</v>
      </c>
      <c r="L89" s="17">
        <f>ROUND(K89/12,2)</f>
        <v>0</v>
      </c>
      <c r="M89" s="17">
        <f>L89*1.8</f>
        <v>0</v>
      </c>
      <c r="N89" s="18"/>
      <c r="O89" s="47">
        <f t="shared" si="1"/>
        <v>0</v>
      </c>
      <c r="P89" s="21">
        <f>ROUND(O89/24,2)</f>
        <v>0</v>
      </c>
      <c r="Q89" s="21">
        <f>P89*1.8</f>
        <v>0</v>
      </c>
      <c r="R89" s="22">
        <v>0</v>
      </c>
    </row>
    <row r="90" spans="1:18" x14ac:dyDescent="0.5">
      <c r="A90" s="14" t="s">
        <v>42</v>
      </c>
      <c r="B90" s="15" t="s">
        <v>12</v>
      </c>
      <c r="C90" s="16">
        <v>4816</v>
      </c>
      <c r="D90" s="17">
        <f>ROUND(C90/18,2)</f>
        <v>267.56</v>
      </c>
      <c r="E90" s="17"/>
      <c r="F90" s="18">
        <f>SUM(D90,E91:E92)</f>
        <v>267.56</v>
      </c>
      <c r="G90" s="16">
        <v>6485</v>
      </c>
      <c r="H90" s="17">
        <f>ROUND(G90/18,2)</f>
        <v>360.28</v>
      </c>
      <c r="I90" s="17"/>
      <c r="J90" s="18">
        <f>SUM(H90,I91:I92)</f>
        <v>360.28</v>
      </c>
      <c r="K90" s="16">
        <v>0</v>
      </c>
      <c r="L90" s="17">
        <f>ROUND(K90/18,2)</f>
        <v>0</v>
      </c>
      <c r="M90" s="17"/>
      <c r="N90" s="18">
        <f>SUM(L90,M91:M92)</f>
        <v>0</v>
      </c>
      <c r="O90" s="19">
        <f t="shared" si="1"/>
        <v>11301</v>
      </c>
      <c r="P90" s="20">
        <f>ROUND(O90/36,2)</f>
        <v>313.92</v>
      </c>
      <c r="Q90" s="21" t="s">
        <v>29</v>
      </c>
      <c r="R90" s="22">
        <f>SUM(P90,Q91:Q92)</f>
        <v>313.92</v>
      </c>
    </row>
    <row r="91" spans="1:18" x14ac:dyDescent="0.5">
      <c r="A91" s="46"/>
      <c r="B91" s="15" t="s">
        <v>13</v>
      </c>
      <c r="C91" s="16">
        <v>0</v>
      </c>
      <c r="D91" s="17">
        <f>ROUND(C91/12,2)</f>
        <v>0</v>
      </c>
      <c r="E91" s="17">
        <f>D91*1.8</f>
        <v>0</v>
      </c>
      <c r="F91" s="18"/>
      <c r="G91" s="16">
        <v>0</v>
      </c>
      <c r="H91" s="17">
        <f>ROUND(G91/12,2)</f>
        <v>0</v>
      </c>
      <c r="I91" s="17">
        <f>H91*1.8</f>
        <v>0</v>
      </c>
      <c r="J91" s="18"/>
      <c r="K91" s="16">
        <v>0</v>
      </c>
      <c r="L91" s="17">
        <f>ROUND(K91/12,2)</f>
        <v>0</v>
      </c>
      <c r="M91" s="17">
        <f>L91*1.8</f>
        <v>0</v>
      </c>
      <c r="N91" s="18"/>
      <c r="O91" s="19">
        <f t="shared" si="1"/>
        <v>0</v>
      </c>
      <c r="P91" s="21">
        <f>ROUND(O91/24,2)</f>
        <v>0</v>
      </c>
      <c r="Q91" s="21">
        <f>P91*1.8</f>
        <v>0</v>
      </c>
      <c r="R91" s="22">
        <v>0</v>
      </c>
    </row>
    <row r="92" spans="1:18" x14ac:dyDescent="0.5">
      <c r="A92" s="46"/>
      <c r="B92" s="15" t="s">
        <v>14</v>
      </c>
      <c r="C92" s="16">
        <v>0</v>
      </c>
      <c r="D92" s="17">
        <f>ROUND(C92/12,2)</f>
        <v>0</v>
      </c>
      <c r="E92" s="17">
        <f>D92*1.8</f>
        <v>0</v>
      </c>
      <c r="F92" s="18"/>
      <c r="G92" s="16">
        <v>0</v>
      </c>
      <c r="H92" s="17">
        <f>ROUND(G92/12,2)</f>
        <v>0</v>
      </c>
      <c r="I92" s="17">
        <f>H92*1.8</f>
        <v>0</v>
      </c>
      <c r="J92" s="18"/>
      <c r="K92" s="16">
        <v>0</v>
      </c>
      <c r="L92" s="17">
        <f>ROUND(K92/12,2)</f>
        <v>0</v>
      </c>
      <c r="M92" s="17">
        <f>L92*1.8</f>
        <v>0</v>
      </c>
      <c r="N92" s="18"/>
      <c r="O92" s="47">
        <f t="shared" si="1"/>
        <v>0</v>
      </c>
      <c r="P92" s="21">
        <f>ROUND(O92/24,2)</f>
        <v>0</v>
      </c>
      <c r="Q92" s="21">
        <f>P92*1.8</f>
        <v>0</v>
      </c>
      <c r="R92" s="22">
        <v>0</v>
      </c>
    </row>
    <row r="93" spans="1:18" x14ac:dyDescent="0.5">
      <c r="A93" s="66" t="s">
        <v>27</v>
      </c>
      <c r="B93" s="49" t="s">
        <v>12</v>
      </c>
      <c r="C93" s="50">
        <f>SUM(C60,C63,C66,C69,C72,C75,C78,C81,C84,C87,C90)</f>
        <v>55623</v>
      </c>
      <c r="D93" s="51">
        <f>ROUND(C93/18,2)</f>
        <v>3090.17</v>
      </c>
      <c r="E93" s="51"/>
      <c r="F93" s="52">
        <f>SUM(D93,E94:E95)</f>
        <v>3100.9700000000003</v>
      </c>
      <c r="G93" s="50">
        <f>SUM(G60,G63,G66,G69,G72,G75,G78,G81,G84,G87,G90)</f>
        <v>55871</v>
      </c>
      <c r="H93" s="51">
        <f>ROUND(G93/18,2)</f>
        <v>3103.94</v>
      </c>
      <c r="I93" s="51"/>
      <c r="J93" s="52">
        <f>SUM(H93,I94:I95)</f>
        <v>3121.04</v>
      </c>
      <c r="K93" s="50">
        <f>SUM(K60,K63,K66,K69,K72,K75,K78,K81,K84,K87,K90)</f>
        <v>1284</v>
      </c>
      <c r="L93" s="51">
        <f>ROUND(K93/18,2)</f>
        <v>71.33</v>
      </c>
      <c r="M93" s="51"/>
      <c r="N93" s="52">
        <f>SUM(L93,M94:M95)</f>
        <v>71.33</v>
      </c>
      <c r="O93" s="53">
        <f t="shared" si="1"/>
        <v>112778</v>
      </c>
      <c r="P93" s="54">
        <f>ROUND(O93/36,2)</f>
        <v>3132.72</v>
      </c>
      <c r="Q93" s="55" t="s">
        <v>29</v>
      </c>
      <c r="R93" s="22">
        <f>SUM(P93,Q94:Q95)</f>
        <v>3146.6699999999996</v>
      </c>
    </row>
    <row r="94" spans="1:18" x14ac:dyDescent="0.5">
      <c r="A94" s="63"/>
      <c r="B94" s="49" t="s">
        <v>13</v>
      </c>
      <c r="C94" s="50">
        <f>SUM(C61,C64,C67,C70,C73,C76,C79,C82,C85,C88,C91)</f>
        <v>30</v>
      </c>
      <c r="D94" s="51">
        <f>ROUND(C94/12,2)</f>
        <v>2.5</v>
      </c>
      <c r="E94" s="51">
        <f>D94*1.8</f>
        <v>4.5</v>
      </c>
      <c r="F94" s="52"/>
      <c r="G94" s="50">
        <f>SUM(G61,G64,G67,G70,G73,G76,G79,G82,G85,G88,G91)</f>
        <v>66</v>
      </c>
      <c r="H94" s="51">
        <f>ROUND(G94/12,2)</f>
        <v>5.5</v>
      </c>
      <c r="I94" s="51">
        <f>H94*1.8</f>
        <v>9.9</v>
      </c>
      <c r="J94" s="52"/>
      <c r="K94" s="50">
        <f>SUM(K61,K64,K67,K70,K73,K76,K79,K82,K85,K88,K91)</f>
        <v>0</v>
      </c>
      <c r="L94" s="51">
        <f>ROUND(K94/12,2)</f>
        <v>0</v>
      </c>
      <c r="M94" s="51">
        <f>L94*1.8</f>
        <v>0</v>
      </c>
      <c r="N94" s="52"/>
      <c r="O94" s="53">
        <f t="shared" si="1"/>
        <v>96</v>
      </c>
      <c r="P94" s="54">
        <f>ROUND(O94/24,2)</f>
        <v>4</v>
      </c>
      <c r="Q94" s="55">
        <f>P94*1.8</f>
        <v>7.2</v>
      </c>
      <c r="R94" s="22">
        <v>0</v>
      </c>
    </row>
    <row r="95" spans="1:18" ht="22.5" thickBot="1" x14ac:dyDescent="0.55000000000000004">
      <c r="A95" s="64"/>
      <c r="B95" s="56" t="s">
        <v>14</v>
      </c>
      <c r="C95" s="57">
        <f>SUM(C62,C65,C68,C71,C74,C77,C80,C83,C86,C89,C92)</f>
        <v>42</v>
      </c>
      <c r="D95" s="58">
        <f>ROUND(C95/12,2)</f>
        <v>3.5</v>
      </c>
      <c r="E95" s="58">
        <f>D95*1.8</f>
        <v>6.3</v>
      </c>
      <c r="F95" s="59"/>
      <c r="G95" s="57">
        <f>SUM(G62,G65,G68,G71,G74,G77,G80,G83,G86,G89,G92)</f>
        <v>48</v>
      </c>
      <c r="H95" s="58">
        <f>ROUND(G95/12,2)</f>
        <v>4</v>
      </c>
      <c r="I95" s="58">
        <f>H95*1.8</f>
        <v>7.2</v>
      </c>
      <c r="J95" s="59"/>
      <c r="K95" s="57">
        <f>SUM(K62,K65,K68,K71,K74,K77,K80,K83,K86,K89,K92)</f>
        <v>0</v>
      </c>
      <c r="L95" s="58">
        <f>ROUND(K95/12,2)</f>
        <v>0</v>
      </c>
      <c r="M95" s="58">
        <f>L95*1.8</f>
        <v>0</v>
      </c>
      <c r="N95" s="59"/>
      <c r="O95" s="60">
        <f t="shared" si="1"/>
        <v>90</v>
      </c>
      <c r="P95" s="61">
        <f>ROUND(O95/24,2)</f>
        <v>3.75</v>
      </c>
      <c r="Q95" s="62">
        <f>P95*1.8</f>
        <v>6.75</v>
      </c>
      <c r="R95" s="31">
        <v>0</v>
      </c>
    </row>
    <row r="96" spans="1:18" x14ac:dyDescent="0.5">
      <c r="A96" s="32" t="s">
        <v>43</v>
      </c>
      <c r="B96" s="43"/>
      <c r="C96" s="34"/>
      <c r="D96" s="35"/>
      <c r="E96" s="35"/>
      <c r="F96" s="36"/>
      <c r="G96" s="34"/>
      <c r="H96" s="35"/>
      <c r="I96" s="35"/>
      <c r="J96" s="36"/>
      <c r="K96" s="34"/>
      <c r="L96" s="35"/>
      <c r="M96" s="35"/>
      <c r="N96" s="36"/>
      <c r="O96" s="41"/>
      <c r="P96" s="42"/>
      <c r="Q96" s="39"/>
      <c r="R96" s="40"/>
    </row>
    <row r="97" spans="1:18" x14ac:dyDescent="0.5">
      <c r="A97" s="14" t="s">
        <v>44</v>
      </c>
      <c r="B97" s="15" t="s">
        <v>12</v>
      </c>
      <c r="C97" s="16">
        <v>6486</v>
      </c>
      <c r="D97" s="17">
        <f>ROUND(C97/18,2)</f>
        <v>360.33</v>
      </c>
      <c r="E97" s="17"/>
      <c r="F97" s="18">
        <f>SUM(D97,E98:E99)</f>
        <v>360.33</v>
      </c>
      <c r="G97" s="16">
        <v>8490</v>
      </c>
      <c r="H97" s="17">
        <f>ROUND(G97/18,2)</f>
        <v>471.67</v>
      </c>
      <c r="I97" s="17"/>
      <c r="J97" s="18">
        <f>SUM(H97,I98:I99)</f>
        <v>479.77000000000004</v>
      </c>
      <c r="K97" s="16">
        <v>0</v>
      </c>
      <c r="L97" s="17">
        <f>ROUND(K97/18,2)</f>
        <v>0</v>
      </c>
      <c r="M97" s="17"/>
      <c r="N97" s="18">
        <f>SUM(L97,M98:M99)</f>
        <v>0</v>
      </c>
      <c r="O97" s="19">
        <f t="shared" ref="O97:O108" si="2">SUM(G97,C97,K97)</f>
        <v>14976</v>
      </c>
      <c r="P97" s="20">
        <f>ROUND(O97/36,2)</f>
        <v>416</v>
      </c>
      <c r="Q97" s="21" t="s">
        <v>29</v>
      </c>
      <c r="R97" s="22">
        <f>SUM(P97,Q98:Q99)</f>
        <v>420.05</v>
      </c>
    </row>
    <row r="98" spans="1:18" x14ac:dyDescent="0.5">
      <c r="A98" s="65"/>
      <c r="B98" s="15" t="s">
        <v>13</v>
      </c>
      <c r="C98" s="16">
        <v>0</v>
      </c>
      <c r="D98" s="17">
        <f>ROUND(C98/12,2)</f>
        <v>0</v>
      </c>
      <c r="E98" s="17">
        <f>D98*1.8</f>
        <v>0</v>
      </c>
      <c r="F98" s="18"/>
      <c r="G98" s="16">
        <v>54</v>
      </c>
      <c r="H98" s="17">
        <f>ROUND(G98/12,2)</f>
        <v>4.5</v>
      </c>
      <c r="I98" s="17">
        <f>H98*1.8</f>
        <v>8.1</v>
      </c>
      <c r="J98" s="18"/>
      <c r="K98" s="16">
        <v>0</v>
      </c>
      <c r="L98" s="17">
        <f>ROUND(K98/12,2)</f>
        <v>0</v>
      </c>
      <c r="M98" s="17">
        <f>L98*1.8</f>
        <v>0</v>
      </c>
      <c r="N98" s="18"/>
      <c r="O98" s="19">
        <f t="shared" si="2"/>
        <v>54</v>
      </c>
      <c r="P98" s="21">
        <f>ROUND(O98/24,2)</f>
        <v>2.25</v>
      </c>
      <c r="Q98" s="21">
        <f>P98*1.8</f>
        <v>4.05</v>
      </c>
      <c r="R98" s="22">
        <v>0</v>
      </c>
    </row>
    <row r="99" spans="1:18" x14ac:dyDescent="0.5">
      <c r="A99" s="65"/>
      <c r="B99" s="15" t="s">
        <v>14</v>
      </c>
      <c r="C99" s="16">
        <v>0</v>
      </c>
      <c r="D99" s="17">
        <f>ROUND(C99/12,2)</f>
        <v>0</v>
      </c>
      <c r="E99" s="17">
        <f>D99*1.8</f>
        <v>0</v>
      </c>
      <c r="F99" s="18"/>
      <c r="G99" s="16">
        <v>0</v>
      </c>
      <c r="H99" s="17">
        <f>ROUND(G99/12,2)</f>
        <v>0</v>
      </c>
      <c r="I99" s="17">
        <f>H99*1.8</f>
        <v>0</v>
      </c>
      <c r="J99" s="18"/>
      <c r="K99" s="16">
        <v>0</v>
      </c>
      <c r="L99" s="17">
        <f>ROUND(K99/12,2)</f>
        <v>0</v>
      </c>
      <c r="M99" s="17">
        <f>L99*1.8</f>
        <v>0</v>
      </c>
      <c r="N99" s="18"/>
      <c r="O99" s="47">
        <f t="shared" si="2"/>
        <v>0</v>
      </c>
      <c r="P99" s="21">
        <f>ROUND(O99/24,2)</f>
        <v>0</v>
      </c>
      <c r="Q99" s="21">
        <f>P99*1.8</f>
        <v>0</v>
      </c>
      <c r="R99" s="22">
        <v>0</v>
      </c>
    </row>
    <row r="100" spans="1:18" x14ac:dyDescent="0.5">
      <c r="A100" s="14" t="s">
        <v>45</v>
      </c>
      <c r="B100" s="15" t="s">
        <v>12</v>
      </c>
      <c r="C100" s="16">
        <v>11013</v>
      </c>
      <c r="D100" s="17">
        <f>ROUND(C100/18,2)</f>
        <v>611.83000000000004</v>
      </c>
      <c r="E100" s="17"/>
      <c r="F100" s="18">
        <f>SUM(D100,E101:E102)</f>
        <v>629.83000000000004</v>
      </c>
      <c r="G100" s="16">
        <v>11673</v>
      </c>
      <c r="H100" s="17">
        <f>ROUND(G100/18,2)</f>
        <v>648.5</v>
      </c>
      <c r="I100" s="17"/>
      <c r="J100" s="18">
        <f>SUM(H100,I101:I102)</f>
        <v>674.6</v>
      </c>
      <c r="K100" s="16">
        <v>0</v>
      </c>
      <c r="L100" s="17">
        <f>ROUND(K100/18,2)</f>
        <v>0</v>
      </c>
      <c r="M100" s="17"/>
      <c r="N100" s="18">
        <f>SUM(L100,M101:M102)</f>
        <v>1.8</v>
      </c>
      <c r="O100" s="19">
        <f t="shared" si="2"/>
        <v>22686</v>
      </c>
      <c r="P100" s="20">
        <f>ROUND(O100/36,2)</f>
        <v>630.16999999999996</v>
      </c>
      <c r="Q100" s="21" t="s">
        <v>29</v>
      </c>
      <c r="R100" s="22">
        <f>SUM(P100,Q101:Q102)</f>
        <v>653.12</v>
      </c>
    </row>
    <row r="101" spans="1:18" x14ac:dyDescent="0.5">
      <c r="A101" s="65"/>
      <c r="B101" s="15" t="s">
        <v>13</v>
      </c>
      <c r="C101" s="16">
        <v>120</v>
      </c>
      <c r="D101" s="17">
        <f>ROUND(C101/12,2)</f>
        <v>10</v>
      </c>
      <c r="E101" s="17">
        <f>D101*1.8</f>
        <v>18</v>
      </c>
      <c r="F101" s="18"/>
      <c r="G101" s="16">
        <v>174</v>
      </c>
      <c r="H101" s="17">
        <f>ROUND(G101/12,2)</f>
        <v>14.5</v>
      </c>
      <c r="I101" s="17">
        <f>H101*1.8</f>
        <v>26.1</v>
      </c>
      <c r="J101" s="18"/>
      <c r="K101" s="16">
        <v>12</v>
      </c>
      <c r="L101" s="17">
        <f>ROUND(K101/12,2)</f>
        <v>1</v>
      </c>
      <c r="M101" s="17">
        <f>L101*1.8</f>
        <v>1.8</v>
      </c>
      <c r="N101" s="18"/>
      <c r="O101" s="19">
        <f t="shared" si="2"/>
        <v>306</v>
      </c>
      <c r="P101" s="21">
        <f>ROUND(O101/24,2)</f>
        <v>12.75</v>
      </c>
      <c r="Q101" s="21">
        <f>P101*1.8</f>
        <v>22.95</v>
      </c>
      <c r="R101" s="22">
        <v>0</v>
      </c>
    </row>
    <row r="102" spans="1:18" x14ac:dyDescent="0.5">
      <c r="A102" s="65"/>
      <c r="B102" s="15" t="s">
        <v>14</v>
      </c>
      <c r="C102" s="16">
        <v>0</v>
      </c>
      <c r="D102" s="17">
        <f>ROUND(C102/12,2)</f>
        <v>0</v>
      </c>
      <c r="E102" s="17">
        <f>D102*1.8</f>
        <v>0</v>
      </c>
      <c r="F102" s="18"/>
      <c r="G102" s="16">
        <v>0</v>
      </c>
      <c r="H102" s="17">
        <f>ROUND(G102/12,2)</f>
        <v>0</v>
      </c>
      <c r="I102" s="17">
        <f>H102*1.8</f>
        <v>0</v>
      </c>
      <c r="J102" s="18"/>
      <c r="K102" s="16">
        <v>0</v>
      </c>
      <c r="L102" s="17">
        <f>ROUND(K102/12,2)</f>
        <v>0</v>
      </c>
      <c r="M102" s="17">
        <f>L102*1.8</f>
        <v>0</v>
      </c>
      <c r="N102" s="18"/>
      <c r="O102" s="47">
        <f t="shared" si="2"/>
        <v>0</v>
      </c>
      <c r="P102" s="21">
        <f>ROUND(O102/24,2)</f>
        <v>0</v>
      </c>
      <c r="Q102" s="21">
        <f>P102*1.8</f>
        <v>0</v>
      </c>
      <c r="R102" s="22">
        <v>0</v>
      </c>
    </row>
    <row r="103" spans="1:18" x14ac:dyDescent="0.5">
      <c r="A103" s="14" t="s">
        <v>46</v>
      </c>
      <c r="B103" s="15" t="s">
        <v>12</v>
      </c>
      <c r="C103" s="16">
        <v>13743</v>
      </c>
      <c r="D103" s="17">
        <f>ROUND(C103/18,2)</f>
        <v>763.5</v>
      </c>
      <c r="E103" s="17"/>
      <c r="F103" s="18">
        <f>SUM(D103,E104:E105)</f>
        <v>774.3</v>
      </c>
      <c r="G103" s="16">
        <v>11367</v>
      </c>
      <c r="H103" s="17">
        <f>ROUND(G103/18,2)</f>
        <v>631.5</v>
      </c>
      <c r="I103" s="17"/>
      <c r="J103" s="18">
        <f>SUM(H103,I104:I105)</f>
        <v>639.6</v>
      </c>
      <c r="K103" s="16">
        <v>0</v>
      </c>
      <c r="L103" s="17">
        <f>ROUND(K103/18,2)</f>
        <v>0</v>
      </c>
      <c r="M103" s="17"/>
      <c r="N103" s="18">
        <f>SUM(L103,M104:M105)</f>
        <v>0</v>
      </c>
      <c r="O103" s="19">
        <f t="shared" si="2"/>
        <v>25110</v>
      </c>
      <c r="P103" s="20">
        <f>ROUND(O103/36,2)</f>
        <v>697.5</v>
      </c>
      <c r="Q103" s="21" t="s">
        <v>29</v>
      </c>
      <c r="R103" s="22">
        <f>SUM(P103,Q104:Q105)</f>
        <v>706.95</v>
      </c>
    </row>
    <row r="104" spans="1:18" x14ac:dyDescent="0.5">
      <c r="A104" s="65"/>
      <c r="B104" s="15" t="s">
        <v>13</v>
      </c>
      <c r="C104" s="16">
        <v>72</v>
      </c>
      <c r="D104" s="17">
        <f>ROUND(C104/12,2)</f>
        <v>6</v>
      </c>
      <c r="E104" s="17">
        <f>D104*1.8</f>
        <v>10.8</v>
      </c>
      <c r="F104" s="18"/>
      <c r="G104" s="16">
        <v>54</v>
      </c>
      <c r="H104" s="17">
        <f>ROUND(G104/12,2)</f>
        <v>4.5</v>
      </c>
      <c r="I104" s="17">
        <f>H104*1.8</f>
        <v>8.1</v>
      </c>
      <c r="J104" s="18"/>
      <c r="K104" s="16">
        <v>0</v>
      </c>
      <c r="L104" s="17">
        <f>ROUND(K104/12,2)</f>
        <v>0</v>
      </c>
      <c r="M104" s="17">
        <f>L104*1.8</f>
        <v>0</v>
      </c>
      <c r="N104" s="18"/>
      <c r="O104" s="19">
        <f t="shared" si="2"/>
        <v>126</v>
      </c>
      <c r="P104" s="21">
        <f>ROUND(O104/24,2)</f>
        <v>5.25</v>
      </c>
      <c r="Q104" s="21">
        <f>P104*1.8</f>
        <v>9.4500000000000011</v>
      </c>
      <c r="R104" s="22">
        <v>0</v>
      </c>
    </row>
    <row r="105" spans="1:18" x14ac:dyDescent="0.5">
      <c r="A105" s="65"/>
      <c r="B105" s="15" t="s">
        <v>14</v>
      </c>
      <c r="C105" s="16">
        <v>0</v>
      </c>
      <c r="D105" s="17">
        <f>ROUND(C105/12,2)</f>
        <v>0</v>
      </c>
      <c r="E105" s="17">
        <f>D105*1.8</f>
        <v>0</v>
      </c>
      <c r="F105" s="18"/>
      <c r="G105" s="16">
        <v>0</v>
      </c>
      <c r="H105" s="17">
        <f>ROUND(G105/12,2)</f>
        <v>0</v>
      </c>
      <c r="I105" s="17">
        <f>H105*1.8</f>
        <v>0</v>
      </c>
      <c r="J105" s="18"/>
      <c r="K105" s="16">
        <v>0</v>
      </c>
      <c r="L105" s="17">
        <f>ROUND(K105/12,2)</f>
        <v>0</v>
      </c>
      <c r="M105" s="17">
        <f>L105*1.8</f>
        <v>0</v>
      </c>
      <c r="N105" s="18"/>
      <c r="O105" s="47">
        <f t="shared" si="2"/>
        <v>0</v>
      </c>
      <c r="P105" s="21">
        <f>ROUND(O105/24,2)</f>
        <v>0</v>
      </c>
      <c r="Q105" s="21">
        <f>P105*1.8</f>
        <v>0</v>
      </c>
      <c r="R105" s="22">
        <v>0</v>
      </c>
    </row>
    <row r="106" spans="1:18" x14ac:dyDescent="0.5">
      <c r="A106" s="66" t="s">
        <v>27</v>
      </c>
      <c r="B106" s="49" t="s">
        <v>12</v>
      </c>
      <c r="C106" s="50">
        <f>SUM(C97,C100,C103)</f>
        <v>31242</v>
      </c>
      <c r="D106" s="51">
        <f>ROUND(C106/18,2)</f>
        <v>1735.67</v>
      </c>
      <c r="E106" s="51"/>
      <c r="F106" s="52">
        <f>SUM(D106,E107:E108)</f>
        <v>1764.47</v>
      </c>
      <c r="G106" s="50">
        <f>SUM(G97,G100,G103)</f>
        <v>31530</v>
      </c>
      <c r="H106" s="51">
        <f>ROUND(G106/18,2)</f>
        <v>1751.67</v>
      </c>
      <c r="I106" s="51"/>
      <c r="J106" s="52">
        <f>SUM(H106,I107:I108)</f>
        <v>1793.97</v>
      </c>
      <c r="K106" s="50">
        <f>SUM(K97,K100,K103)</f>
        <v>0</v>
      </c>
      <c r="L106" s="51">
        <f>ROUND(K106/18,2)</f>
        <v>0</v>
      </c>
      <c r="M106" s="51"/>
      <c r="N106" s="52">
        <f>SUM(L106,M107:M108)</f>
        <v>1.8</v>
      </c>
      <c r="O106" s="53">
        <f t="shared" si="2"/>
        <v>62772</v>
      </c>
      <c r="P106" s="54">
        <f>ROUND(O106/36,2)</f>
        <v>1743.67</v>
      </c>
      <c r="Q106" s="55" t="s">
        <v>29</v>
      </c>
      <c r="R106" s="22">
        <f>SUM(P106,Q107:Q108)</f>
        <v>1780.1200000000001</v>
      </c>
    </row>
    <row r="107" spans="1:18" x14ac:dyDescent="0.5">
      <c r="A107" s="67"/>
      <c r="B107" s="49" t="s">
        <v>13</v>
      </c>
      <c r="C107" s="50">
        <f>SUM(C98,C101,C104)</f>
        <v>192</v>
      </c>
      <c r="D107" s="51">
        <f>ROUND(C107/12,2)</f>
        <v>16</v>
      </c>
      <c r="E107" s="51">
        <f>D107*1.8</f>
        <v>28.8</v>
      </c>
      <c r="F107" s="52"/>
      <c r="G107" s="50">
        <f>SUM(G98,G101,G104)</f>
        <v>282</v>
      </c>
      <c r="H107" s="51">
        <f>ROUND(G107/12,2)</f>
        <v>23.5</v>
      </c>
      <c r="I107" s="51">
        <f>H107*1.8</f>
        <v>42.300000000000004</v>
      </c>
      <c r="J107" s="52"/>
      <c r="K107" s="50">
        <f>SUM(K98,K101,K104)</f>
        <v>12</v>
      </c>
      <c r="L107" s="51">
        <f>ROUND(K107/12,2)</f>
        <v>1</v>
      </c>
      <c r="M107" s="51">
        <f>L107*1.8</f>
        <v>1.8</v>
      </c>
      <c r="N107" s="52"/>
      <c r="O107" s="68">
        <f t="shared" si="2"/>
        <v>486</v>
      </c>
      <c r="P107" s="55">
        <f>ROUND(O107/24,2)</f>
        <v>20.25</v>
      </c>
      <c r="Q107" s="55">
        <f>P107*1.8</f>
        <v>36.450000000000003</v>
      </c>
      <c r="R107" s="22">
        <v>0</v>
      </c>
    </row>
    <row r="108" spans="1:18" ht="22.5" thickBot="1" x14ac:dyDescent="0.55000000000000004">
      <c r="A108" s="69"/>
      <c r="B108" s="56" t="s">
        <v>14</v>
      </c>
      <c r="C108" s="57">
        <f>SUM(C99,C102,C105)</f>
        <v>0</v>
      </c>
      <c r="D108" s="58">
        <f>ROUND(C108/12,2)</f>
        <v>0</v>
      </c>
      <c r="E108" s="58">
        <f>D108*1.8</f>
        <v>0</v>
      </c>
      <c r="F108" s="59"/>
      <c r="G108" s="57">
        <f>SUM(G99,G102,G105)</f>
        <v>0</v>
      </c>
      <c r="H108" s="58">
        <f>ROUND(G108/12,2)</f>
        <v>0</v>
      </c>
      <c r="I108" s="58">
        <f>H108*1.8</f>
        <v>0</v>
      </c>
      <c r="J108" s="59"/>
      <c r="K108" s="57">
        <f>SUM(K99,K102,K105)</f>
        <v>0</v>
      </c>
      <c r="L108" s="58">
        <f>ROUND(K108/12,2)</f>
        <v>0</v>
      </c>
      <c r="M108" s="58">
        <f>L108*1.8</f>
        <v>0</v>
      </c>
      <c r="N108" s="59"/>
      <c r="O108" s="70">
        <f t="shared" si="2"/>
        <v>0</v>
      </c>
      <c r="P108" s="62">
        <f>ROUND(O108/24,2)</f>
        <v>0</v>
      </c>
      <c r="Q108" s="62">
        <f>P108*1.8</f>
        <v>0</v>
      </c>
      <c r="R108" s="31">
        <v>0</v>
      </c>
    </row>
    <row r="109" spans="1:18" x14ac:dyDescent="0.5">
      <c r="A109" s="32" t="s">
        <v>47</v>
      </c>
      <c r="B109" s="43"/>
      <c r="C109" s="34"/>
      <c r="D109" s="35"/>
      <c r="E109" s="35"/>
      <c r="F109" s="36"/>
      <c r="G109" s="34"/>
      <c r="H109" s="35"/>
      <c r="I109" s="35"/>
      <c r="J109" s="36"/>
      <c r="K109" s="34"/>
      <c r="L109" s="35"/>
      <c r="M109" s="35"/>
      <c r="N109" s="36"/>
      <c r="O109" s="71"/>
      <c r="P109" s="42"/>
      <c r="Q109" s="39"/>
      <c r="R109" s="40"/>
    </row>
    <row r="110" spans="1:18" x14ac:dyDescent="0.5">
      <c r="A110" s="14" t="s">
        <v>11</v>
      </c>
      <c r="B110" s="15" t="s">
        <v>12</v>
      </c>
      <c r="C110" s="16">
        <v>10099</v>
      </c>
      <c r="D110" s="17">
        <f>ROUND(C110/18,2)</f>
        <v>561.05999999999995</v>
      </c>
      <c r="E110" s="17"/>
      <c r="F110" s="18">
        <f>SUM(D110,E111:E112)</f>
        <v>567.4</v>
      </c>
      <c r="G110" s="16">
        <v>10049</v>
      </c>
      <c r="H110" s="17">
        <f>ROUND(G110/18,2)</f>
        <v>558.28</v>
      </c>
      <c r="I110" s="17"/>
      <c r="J110" s="18">
        <f>SUM(H110,I111:I112)</f>
        <v>578.78</v>
      </c>
      <c r="K110" s="16">
        <v>789</v>
      </c>
      <c r="L110" s="17">
        <f>ROUND(K110/18,2)</f>
        <v>43.83</v>
      </c>
      <c r="M110" s="17"/>
      <c r="N110" s="18">
        <f>SUM(L110,M111:M112)</f>
        <v>43.83</v>
      </c>
      <c r="O110" s="19">
        <f>SUM(G110,C110,K110)</f>
        <v>20937</v>
      </c>
      <c r="P110" s="20">
        <f>ROUND(O110/36,2)</f>
        <v>581.58000000000004</v>
      </c>
      <c r="Q110" s="21" t="s">
        <v>29</v>
      </c>
      <c r="R110" s="22">
        <f>SUM(P110,Q111:Q112)</f>
        <v>595</v>
      </c>
    </row>
    <row r="111" spans="1:18" x14ac:dyDescent="0.5">
      <c r="A111" s="67"/>
      <c r="B111" s="15" t="s">
        <v>13</v>
      </c>
      <c r="C111" s="16">
        <v>35</v>
      </c>
      <c r="D111" s="17">
        <f>ROUND(C111/12,2)</f>
        <v>2.92</v>
      </c>
      <c r="E111" s="17">
        <f>D111*2</f>
        <v>5.84</v>
      </c>
      <c r="F111" s="18"/>
      <c r="G111" s="16">
        <v>72</v>
      </c>
      <c r="H111" s="17">
        <f>ROUND(G111/12,2)</f>
        <v>6</v>
      </c>
      <c r="I111" s="17">
        <f>H111*2</f>
        <v>12</v>
      </c>
      <c r="J111" s="18"/>
      <c r="K111" s="16">
        <v>0</v>
      </c>
      <c r="L111" s="17">
        <f>ROUND(K111/12,2)</f>
        <v>0</v>
      </c>
      <c r="M111" s="17">
        <f>L111*2</f>
        <v>0</v>
      </c>
      <c r="N111" s="18"/>
      <c r="O111" s="47">
        <f>SUM(G111,C111,K111)</f>
        <v>107</v>
      </c>
      <c r="P111" s="20">
        <f>ROUND(O111/24,2)</f>
        <v>4.46</v>
      </c>
      <c r="Q111" s="21">
        <f>P111*2</f>
        <v>8.92</v>
      </c>
      <c r="R111" s="22">
        <v>0</v>
      </c>
    </row>
    <row r="112" spans="1:18" ht="22.5" thickBot="1" x14ac:dyDescent="0.55000000000000004">
      <c r="A112" s="69"/>
      <c r="B112" s="24" t="s">
        <v>14</v>
      </c>
      <c r="C112" s="25">
        <v>3</v>
      </c>
      <c r="D112" s="26">
        <f>ROUND(C112/12,2)</f>
        <v>0.25</v>
      </c>
      <c r="E112" s="26">
        <f>D112*2</f>
        <v>0.5</v>
      </c>
      <c r="F112" s="27"/>
      <c r="G112" s="25">
        <v>51</v>
      </c>
      <c r="H112" s="26">
        <f>ROUND(G112/12,2)</f>
        <v>4.25</v>
      </c>
      <c r="I112" s="26">
        <f>H112*2</f>
        <v>8.5</v>
      </c>
      <c r="J112" s="27"/>
      <c r="K112" s="25">
        <v>0</v>
      </c>
      <c r="L112" s="26">
        <f>ROUND(K112/12,2)</f>
        <v>0</v>
      </c>
      <c r="M112" s="26">
        <f>L112*2</f>
        <v>0</v>
      </c>
      <c r="N112" s="27"/>
      <c r="O112" s="72">
        <f>SUM(G112,C112,K112)</f>
        <v>54</v>
      </c>
      <c r="P112" s="29">
        <f>ROUND(O112/24,2)</f>
        <v>2.25</v>
      </c>
      <c r="Q112" s="30">
        <f>P112*2</f>
        <v>4.5</v>
      </c>
      <c r="R112" s="31">
        <v>0</v>
      </c>
    </row>
    <row r="113" spans="1:18" x14ac:dyDescent="0.5">
      <c r="A113" s="32" t="s">
        <v>48</v>
      </c>
      <c r="B113" s="43"/>
      <c r="C113" s="34"/>
      <c r="D113" s="35"/>
      <c r="E113" s="35"/>
      <c r="F113" s="36"/>
      <c r="G113" s="34"/>
      <c r="H113" s="35"/>
      <c r="I113" s="35"/>
      <c r="J113" s="36"/>
      <c r="K113" s="34"/>
      <c r="L113" s="35"/>
      <c r="M113" s="35"/>
      <c r="N113" s="36"/>
      <c r="O113" s="71"/>
      <c r="P113" s="42"/>
      <c r="Q113" s="39"/>
      <c r="R113" s="40"/>
    </row>
    <row r="114" spans="1:18" x14ac:dyDescent="0.5">
      <c r="A114" s="14" t="s">
        <v>11</v>
      </c>
      <c r="B114" s="15" t="s">
        <v>12</v>
      </c>
      <c r="C114" s="16">
        <f>20396+1538</f>
        <v>21934</v>
      </c>
      <c r="D114" s="17">
        <f>ROUND(C114/18,2)</f>
        <v>1218.56</v>
      </c>
      <c r="E114" s="17"/>
      <c r="F114" s="18">
        <f>SUM(D114,E115:E116)</f>
        <v>1232.06</v>
      </c>
      <c r="G114" s="16">
        <f>18517+1218+168</f>
        <v>19903</v>
      </c>
      <c r="H114" s="17">
        <f>ROUND(G114/18,2)</f>
        <v>1105.72</v>
      </c>
      <c r="I114" s="17"/>
      <c r="J114" s="18">
        <f>SUM(H114,I115:I116)</f>
        <v>1115.3800000000001</v>
      </c>
      <c r="K114" s="16">
        <v>39</v>
      </c>
      <c r="L114" s="17">
        <f>ROUND(K114/18,2)</f>
        <v>2.17</v>
      </c>
      <c r="M114" s="17"/>
      <c r="N114" s="18">
        <f>SUM(L114,M115:M116)</f>
        <v>2.17</v>
      </c>
      <c r="O114" s="19">
        <f>SUM(G114,C114,K114)</f>
        <v>41876</v>
      </c>
      <c r="P114" s="20">
        <f>ROUND(O114/36,2)</f>
        <v>1163.22</v>
      </c>
      <c r="Q114" s="21" t="s">
        <v>29</v>
      </c>
      <c r="R114" s="22">
        <f>SUM(P114,Q115:Q116)</f>
        <v>1174.8000000000002</v>
      </c>
    </row>
    <row r="115" spans="1:18" x14ac:dyDescent="0.5">
      <c r="A115" s="67"/>
      <c r="B115" s="15" t="s">
        <v>13</v>
      </c>
      <c r="C115" s="16">
        <f>25+48</f>
        <v>73</v>
      </c>
      <c r="D115" s="17">
        <f>ROUND(C115/12,2)</f>
        <v>6.08</v>
      </c>
      <c r="E115" s="17">
        <f>D115*2</f>
        <v>12.16</v>
      </c>
      <c r="F115" s="18"/>
      <c r="G115" s="16">
        <f>2+47</f>
        <v>49</v>
      </c>
      <c r="H115" s="17">
        <f>ROUND(G115/12,2)</f>
        <v>4.08</v>
      </c>
      <c r="I115" s="17">
        <f>H115*2</f>
        <v>8.16</v>
      </c>
      <c r="J115" s="18"/>
      <c r="K115" s="16">
        <v>0</v>
      </c>
      <c r="L115" s="17">
        <f>ROUND(K115/12,2)</f>
        <v>0</v>
      </c>
      <c r="M115" s="17">
        <f>L115*2</f>
        <v>0</v>
      </c>
      <c r="N115" s="18"/>
      <c r="O115" s="47">
        <f>SUM(G115,C115,K115)</f>
        <v>122</v>
      </c>
      <c r="P115" s="20">
        <f>ROUND(O115/24,2)</f>
        <v>5.08</v>
      </c>
      <c r="Q115" s="21">
        <f>P115*2</f>
        <v>10.16</v>
      </c>
      <c r="R115" s="22">
        <v>0</v>
      </c>
    </row>
    <row r="116" spans="1:18" ht="22.5" thickBot="1" x14ac:dyDescent="0.55000000000000004">
      <c r="A116" s="69"/>
      <c r="B116" s="24" t="s">
        <v>14</v>
      </c>
      <c r="C116" s="25">
        <v>8</v>
      </c>
      <c r="D116" s="26">
        <f>ROUND(C116/12,2)</f>
        <v>0.67</v>
      </c>
      <c r="E116" s="26">
        <f>D116*2</f>
        <v>1.34</v>
      </c>
      <c r="F116" s="27"/>
      <c r="G116" s="25">
        <v>9</v>
      </c>
      <c r="H116" s="26">
        <f>ROUND(G116/12,2)</f>
        <v>0.75</v>
      </c>
      <c r="I116" s="26">
        <f>H116*2</f>
        <v>1.5</v>
      </c>
      <c r="J116" s="27"/>
      <c r="K116" s="25">
        <v>0</v>
      </c>
      <c r="L116" s="26">
        <f>ROUND(K116/12,2)</f>
        <v>0</v>
      </c>
      <c r="M116" s="26">
        <f>L116*2</f>
        <v>0</v>
      </c>
      <c r="N116" s="27"/>
      <c r="O116" s="72">
        <f>SUM(G116,C116,K116)</f>
        <v>17</v>
      </c>
      <c r="P116" s="29">
        <f>ROUND(O116/24,2)</f>
        <v>0.71</v>
      </c>
      <c r="Q116" s="30">
        <f>P116*2</f>
        <v>1.42</v>
      </c>
      <c r="R116" s="31">
        <v>0</v>
      </c>
    </row>
    <row r="117" spans="1:18" x14ac:dyDescent="0.5">
      <c r="A117" s="32" t="s">
        <v>49</v>
      </c>
      <c r="B117" s="43"/>
      <c r="C117" s="34"/>
      <c r="D117" s="35"/>
      <c r="E117" s="35"/>
      <c r="F117" s="36"/>
      <c r="G117" s="34"/>
      <c r="H117" s="35"/>
      <c r="I117" s="35"/>
      <c r="J117" s="36"/>
      <c r="K117" s="34"/>
      <c r="L117" s="35"/>
      <c r="M117" s="35"/>
      <c r="N117" s="36"/>
      <c r="O117" s="41"/>
      <c r="P117" s="42"/>
      <c r="Q117" s="39"/>
      <c r="R117" s="40"/>
    </row>
    <row r="118" spans="1:18" x14ac:dyDescent="0.5">
      <c r="A118" s="14" t="s">
        <v>50</v>
      </c>
      <c r="B118" s="15" t="s">
        <v>12</v>
      </c>
      <c r="C118" s="16">
        <v>15101</v>
      </c>
      <c r="D118" s="17">
        <f>ROUND(C118/18,2)</f>
        <v>838.94</v>
      </c>
      <c r="E118" s="17"/>
      <c r="F118" s="18">
        <f>SUM(D118,E119:E120)</f>
        <v>850.26</v>
      </c>
      <c r="G118" s="16">
        <v>9359</v>
      </c>
      <c r="H118" s="17">
        <f>ROUND(G118/18,2)</f>
        <v>519.94000000000005</v>
      </c>
      <c r="I118" s="17"/>
      <c r="J118" s="18">
        <f>SUM(H118,I119:I120)</f>
        <v>532.94000000000005</v>
      </c>
      <c r="K118" s="16">
        <v>0</v>
      </c>
      <c r="L118" s="17">
        <f>ROUND(K118/18,2)</f>
        <v>0</v>
      </c>
      <c r="M118" s="17"/>
      <c r="N118" s="18">
        <f>SUM(L118,M119:M120)</f>
        <v>0</v>
      </c>
      <c r="O118" s="19">
        <f t="shared" ref="O118:O150" si="3">SUM(G118,C118,K118)</f>
        <v>24460</v>
      </c>
      <c r="P118" s="20">
        <f>ROUND(O118/36,2)</f>
        <v>679.44</v>
      </c>
      <c r="Q118" s="21" t="s">
        <v>29</v>
      </c>
      <c r="R118" s="22">
        <f>SUM(P118,Q119:Q120)</f>
        <v>691.60000000000014</v>
      </c>
    </row>
    <row r="119" spans="1:18" x14ac:dyDescent="0.5">
      <c r="A119" s="65"/>
      <c r="B119" s="15" t="s">
        <v>13</v>
      </c>
      <c r="C119" s="16">
        <v>52</v>
      </c>
      <c r="D119" s="17">
        <f>ROUND(C119/12,2)</f>
        <v>4.33</v>
      </c>
      <c r="E119" s="17">
        <f>D119*2</f>
        <v>8.66</v>
      </c>
      <c r="F119" s="18"/>
      <c r="G119" s="16">
        <v>57</v>
      </c>
      <c r="H119" s="17">
        <f>ROUND(G119/12,2)</f>
        <v>4.75</v>
      </c>
      <c r="I119" s="17">
        <f>H119*2</f>
        <v>9.5</v>
      </c>
      <c r="J119" s="18"/>
      <c r="K119" s="16">
        <v>0</v>
      </c>
      <c r="L119" s="17">
        <f>ROUND(K119/12,2)</f>
        <v>0</v>
      </c>
      <c r="M119" s="17">
        <f>L119*2</f>
        <v>0</v>
      </c>
      <c r="N119" s="18"/>
      <c r="O119" s="19">
        <f t="shared" si="3"/>
        <v>109</v>
      </c>
      <c r="P119" s="20">
        <f>ROUND(O119/24,2)</f>
        <v>4.54</v>
      </c>
      <c r="Q119" s="21">
        <f>P119*2</f>
        <v>9.08</v>
      </c>
      <c r="R119" s="22">
        <v>0</v>
      </c>
    </row>
    <row r="120" spans="1:18" x14ac:dyDescent="0.5">
      <c r="A120" s="65"/>
      <c r="B120" s="15" t="s">
        <v>14</v>
      </c>
      <c r="C120" s="16">
        <v>16</v>
      </c>
      <c r="D120" s="17">
        <f>ROUND(C120/12,2)</f>
        <v>1.33</v>
      </c>
      <c r="E120" s="17">
        <f>D120*2</f>
        <v>2.66</v>
      </c>
      <c r="F120" s="18"/>
      <c r="G120" s="16">
        <v>21</v>
      </c>
      <c r="H120" s="17">
        <f>ROUND(G120/12,2)</f>
        <v>1.75</v>
      </c>
      <c r="I120" s="17">
        <f>H120*2</f>
        <v>3.5</v>
      </c>
      <c r="J120" s="18"/>
      <c r="K120" s="16">
        <v>0</v>
      </c>
      <c r="L120" s="17">
        <f>ROUND(K120/12,2)</f>
        <v>0</v>
      </c>
      <c r="M120" s="17">
        <f>L120*2</f>
        <v>0</v>
      </c>
      <c r="N120" s="18"/>
      <c r="O120" s="47">
        <f t="shared" si="3"/>
        <v>37</v>
      </c>
      <c r="P120" s="20">
        <f>ROUND(O120/24,2)</f>
        <v>1.54</v>
      </c>
      <c r="Q120" s="21">
        <f>P120*2</f>
        <v>3.08</v>
      </c>
      <c r="R120" s="22">
        <v>0</v>
      </c>
    </row>
    <row r="121" spans="1:18" x14ac:dyDescent="0.5">
      <c r="A121" s="14" t="s">
        <v>51</v>
      </c>
      <c r="B121" s="15" t="s">
        <v>12</v>
      </c>
      <c r="C121" s="16">
        <v>10954</v>
      </c>
      <c r="D121" s="17">
        <f>ROUND(C121/18,2)</f>
        <v>608.55999999999995</v>
      </c>
      <c r="E121" s="17"/>
      <c r="F121" s="18">
        <f>SUM(D121,E122:E123)</f>
        <v>619.37999999999988</v>
      </c>
      <c r="G121" s="16">
        <v>7677</v>
      </c>
      <c r="H121" s="17">
        <f>ROUND(G121/18,2)</f>
        <v>426.5</v>
      </c>
      <c r="I121" s="17"/>
      <c r="J121" s="18">
        <f>SUM(H121,I122:I123)</f>
        <v>435.82000000000005</v>
      </c>
      <c r="K121" s="16">
        <v>12</v>
      </c>
      <c r="L121" s="17">
        <f>ROUND(K121/18,2)</f>
        <v>0.67</v>
      </c>
      <c r="M121" s="17"/>
      <c r="N121" s="18">
        <f>SUM(L121,M122:M123)</f>
        <v>0.67</v>
      </c>
      <c r="O121" s="19">
        <f t="shared" si="3"/>
        <v>18643</v>
      </c>
      <c r="P121" s="20">
        <f>ROUND(O121/36,2)</f>
        <v>517.86</v>
      </c>
      <c r="Q121" s="21" t="s">
        <v>29</v>
      </c>
      <c r="R121" s="22">
        <f>SUM(P121,Q122:Q123)</f>
        <v>527.93999999999994</v>
      </c>
    </row>
    <row r="122" spans="1:18" x14ac:dyDescent="0.5">
      <c r="A122" s="65"/>
      <c r="B122" s="15" t="s">
        <v>13</v>
      </c>
      <c r="C122" s="16">
        <v>52</v>
      </c>
      <c r="D122" s="17">
        <f>ROUND(C122/12,2)</f>
        <v>4.33</v>
      </c>
      <c r="E122" s="17">
        <f>D122*2</f>
        <v>8.66</v>
      </c>
      <c r="F122" s="18"/>
      <c r="G122" s="16">
        <v>52</v>
      </c>
      <c r="H122" s="17">
        <f>ROUND(G122/12,2)</f>
        <v>4.33</v>
      </c>
      <c r="I122" s="17">
        <f>H122*2</f>
        <v>8.66</v>
      </c>
      <c r="J122" s="18"/>
      <c r="K122" s="16">
        <v>0</v>
      </c>
      <c r="L122" s="17">
        <f>ROUND(K122/12,2)</f>
        <v>0</v>
      </c>
      <c r="M122" s="17">
        <f>L122*2</f>
        <v>0</v>
      </c>
      <c r="N122" s="18"/>
      <c r="O122" s="19">
        <f t="shared" si="3"/>
        <v>104</v>
      </c>
      <c r="P122" s="20">
        <f>ROUND(O122/24,2)</f>
        <v>4.33</v>
      </c>
      <c r="Q122" s="21">
        <f>P122*2</f>
        <v>8.66</v>
      </c>
      <c r="R122" s="22">
        <v>0</v>
      </c>
    </row>
    <row r="123" spans="1:18" x14ac:dyDescent="0.5">
      <c r="A123" s="65"/>
      <c r="B123" s="15" t="s">
        <v>14</v>
      </c>
      <c r="C123" s="16">
        <v>13</v>
      </c>
      <c r="D123" s="17">
        <f>ROUND(C123/12,2)</f>
        <v>1.08</v>
      </c>
      <c r="E123" s="17">
        <f>D123*2</f>
        <v>2.16</v>
      </c>
      <c r="F123" s="18"/>
      <c r="G123" s="16">
        <v>4</v>
      </c>
      <c r="H123" s="17">
        <f>ROUND(G123/12,2)</f>
        <v>0.33</v>
      </c>
      <c r="I123" s="17">
        <f>H123*2</f>
        <v>0.66</v>
      </c>
      <c r="J123" s="18"/>
      <c r="K123" s="16">
        <v>0</v>
      </c>
      <c r="L123" s="17">
        <f>ROUND(K123/12,2)</f>
        <v>0</v>
      </c>
      <c r="M123" s="17">
        <f>L123*2</f>
        <v>0</v>
      </c>
      <c r="N123" s="18"/>
      <c r="O123" s="47">
        <f t="shared" si="3"/>
        <v>17</v>
      </c>
      <c r="P123" s="20">
        <f>ROUND(O123/24,2)</f>
        <v>0.71</v>
      </c>
      <c r="Q123" s="21">
        <f>P123*2</f>
        <v>1.42</v>
      </c>
      <c r="R123" s="22">
        <v>0</v>
      </c>
    </row>
    <row r="124" spans="1:18" x14ac:dyDescent="0.5">
      <c r="A124" s="14" t="s">
        <v>52</v>
      </c>
      <c r="B124" s="15" t="s">
        <v>12</v>
      </c>
      <c r="C124" s="16">
        <v>1495</v>
      </c>
      <c r="D124" s="17">
        <f>ROUND(C124/18,2)</f>
        <v>83.06</v>
      </c>
      <c r="E124" s="17"/>
      <c r="F124" s="18">
        <f>SUM(D124,E125:E126)</f>
        <v>83.06</v>
      </c>
      <c r="G124" s="16">
        <v>3032</v>
      </c>
      <c r="H124" s="17">
        <f>ROUND(G124/18,2)</f>
        <v>168.44</v>
      </c>
      <c r="I124" s="17"/>
      <c r="J124" s="18">
        <f>SUM(H124,I125:I126)</f>
        <v>168.44</v>
      </c>
      <c r="K124" s="16">
        <v>0</v>
      </c>
      <c r="L124" s="17">
        <f>ROUND(K124/18,2)</f>
        <v>0</v>
      </c>
      <c r="M124" s="17"/>
      <c r="N124" s="18">
        <f>SUM(L124,M125:M126)</f>
        <v>0</v>
      </c>
      <c r="O124" s="19">
        <f t="shared" si="3"/>
        <v>4527</v>
      </c>
      <c r="P124" s="20">
        <f>ROUND(O124/36,2)</f>
        <v>125.75</v>
      </c>
      <c r="Q124" s="21" t="s">
        <v>29</v>
      </c>
      <c r="R124" s="22">
        <f>SUM(P124,Q125:Q126)</f>
        <v>125.75</v>
      </c>
    </row>
    <row r="125" spans="1:18" x14ac:dyDescent="0.5">
      <c r="A125" s="65"/>
      <c r="B125" s="15" t="s">
        <v>13</v>
      </c>
      <c r="C125" s="16">
        <v>0</v>
      </c>
      <c r="D125" s="17">
        <f>ROUND(C125/12,2)</f>
        <v>0</v>
      </c>
      <c r="E125" s="17">
        <f>D125*2</f>
        <v>0</v>
      </c>
      <c r="F125" s="18"/>
      <c r="G125" s="16">
        <v>0</v>
      </c>
      <c r="H125" s="17">
        <f>ROUND(G125/12,2)</f>
        <v>0</v>
      </c>
      <c r="I125" s="17">
        <f>H125*2</f>
        <v>0</v>
      </c>
      <c r="J125" s="18"/>
      <c r="K125" s="16">
        <v>0</v>
      </c>
      <c r="L125" s="17">
        <f>ROUND(K125/12,2)</f>
        <v>0</v>
      </c>
      <c r="M125" s="17">
        <f>L125*2</f>
        <v>0</v>
      </c>
      <c r="N125" s="18"/>
      <c r="O125" s="19">
        <f t="shared" si="3"/>
        <v>0</v>
      </c>
      <c r="P125" s="20">
        <f>ROUND(O125/24,2)</f>
        <v>0</v>
      </c>
      <c r="Q125" s="21">
        <f>P125*2</f>
        <v>0</v>
      </c>
      <c r="R125" s="22">
        <v>0</v>
      </c>
    </row>
    <row r="126" spans="1:18" x14ac:dyDescent="0.5">
      <c r="A126" s="65"/>
      <c r="B126" s="15" t="s">
        <v>14</v>
      </c>
      <c r="C126" s="16">
        <v>0</v>
      </c>
      <c r="D126" s="17">
        <f>ROUND(C126/12,2)</f>
        <v>0</v>
      </c>
      <c r="E126" s="17">
        <f>D126*2</f>
        <v>0</v>
      </c>
      <c r="F126" s="18"/>
      <c r="G126" s="16">
        <v>0</v>
      </c>
      <c r="H126" s="17">
        <f>ROUND(G126/12,2)</f>
        <v>0</v>
      </c>
      <c r="I126" s="17">
        <f>H126*2</f>
        <v>0</v>
      </c>
      <c r="J126" s="18"/>
      <c r="K126" s="16">
        <v>0</v>
      </c>
      <c r="L126" s="17">
        <f>ROUND(K126/12,2)</f>
        <v>0</v>
      </c>
      <c r="M126" s="17">
        <f>L126*2</f>
        <v>0</v>
      </c>
      <c r="N126" s="18"/>
      <c r="O126" s="47">
        <f t="shared" si="3"/>
        <v>0</v>
      </c>
      <c r="P126" s="20">
        <f>ROUND(O126/24,2)</f>
        <v>0</v>
      </c>
      <c r="Q126" s="21">
        <f>P126*2</f>
        <v>0</v>
      </c>
      <c r="R126" s="22">
        <v>0</v>
      </c>
    </row>
    <row r="127" spans="1:18" x14ac:dyDescent="0.5">
      <c r="A127" s="14" t="s">
        <v>53</v>
      </c>
      <c r="B127" s="15" t="s">
        <v>12</v>
      </c>
      <c r="C127" s="16">
        <v>1569</v>
      </c>
      <c r="D127" s="17">
        <f>ROUND(C127/18,2)</f>
        <v>87.17</v>
      </c>
      <c r="E127" s="17"/>
      <c r="F127" s="18">
        <f>SUM(D127,E128:E129)</f>
        <v>94.83</v>
      </c>
      <c r="G127" s="16">
        <v>2373</v>
      </c>
      <c r="H127" s="17">
        <f>ROUND(G127/18,2)</f>
        <v>131.83000000000001</v>
      </c>
      <c r="I127" s="17"/>
      <c r="J127" s="18">
        <f>SUM(H127,I128:I129)</f>
        <v>139.83000000000001</v>
      </c>
      <c r="K127" s="16">
        <v>0</v>
      </c>
      <c r="L127" s="17">
        <f>ROUND(K127/18,2)</f>
        <v>0</v>
      </c>
      <c r="M127" s="17"/>
      <c r="N127" s="18">
        <f>SUM(L127,M128:M129)</f>
        <v>0</v>
      </c>
      <c r="O127" s="19">
        <f t="shared" si="3"/>
        <v>3942</v>
      </c>
      <c r="P127" s="20">
        <f>ROUND(O127/36,2)</f>
        <v>109.5</v>
      </c>
      <c r="Q127" s="21" t="s">
        <v>29</v>
      </c>
      <c r="R127" s="22">
        <f>SUM(P127,Q128:Q129)</f>
        <v>117.34</v>
      </c>
    </row>
    <row r="128" spans="1:18" x14ac:dyDescent="0.5">
      <c r="A128" s="65"/>
      <c r="B128" s="15" t="s">
        <v>13</v>
      </c>
      <c r="C128" s="16">
        <v>46</v>
      </c>
      <c r="D128" s="17">
        <f>ROUND(C128/12,2)</f>
        <v>3.83</v>
      </c>
      <c r="E128" s="17">
        <f>D128*2</f>
        <v>7.66</v>
      </c>
      <c r="F128" s="18"/>
      <c r="G128" s="16">
        <v>48</v>
      </c>
      <c r="H128" s="17">
        <f>ROUND(G128/12,2)</f>
        <v>4</v>
      </c>
      <c r="I128" s="17">
        <f>H128*2</f>
        <v>8</v>
      </c>
      <c r="J128" s="18"/>
      <c r="K128" s="16">
        <v>0</v>
      </c>
      <c r="L128" s="17">
        <f>ROUND(K128/12,2)</f>
        <v>0</v>
      </c>
      <c r="M128" s="17">
        <f>L128*2</f>
        <v>0</v>
      </c>
      <c r="N128" s="18"/>
      <c r="O128" s="19">
        <f t="shared" si="3"/>
        <v>94</v>
      </c>
      <c r="P128" s="20">
        <f>ROUND(O128/24,2)</f>
        <v>3.92</v>
      </c>
      <c r="Q128" s="21">
        <f>P128*2</f>
        <v>7.84</v>
      </c>
      <c r="R128" s="22">
        <v>0</v>
      </c>
    </row>
    <row r="129" spans="1:18" x14ac:dyDescent="0.5">
      <c r="A129" s="65"/>
      <c r="B129" s="15" t="s">
        <v>14</v>
      </c>
      <c r="C129" s="16">
        <v>0</v>
      </c>
      <c r="D129" s="17">
        <f>ROUND(C129/12,2)</f>
        <v>0</v>
      </c>
      <c r="E129" s="17">
        <f>D129*2</f>
        <v>0</v>
      </c>
      <c r="F129" s="18"/>
      <c r="G129" s="16">
        <v>0</v>
      </c>
      <c r="H129" s="17">
        <f>ROUND(G129/12,2)</f>
        <v>0</v>
      </c>
      <c r="I129" s="17">
        <f>H129*2</f>
        <v>0</v>
      </c>
      <c r="J129" s="18"/>
      <c r="K129" s="16">
        <v>0</v>
      </c>
      <c r="L129" s="17">
        <f>ROUND(K129/12,2)</f>
        <v>0</v>
      </c>
      <c r="M129" s="17">
        <f>L129*2</f>
        <v>0</v>
      </c>
      <c r="N129" s="18"/>
      <c r="O129" s="47">
        <f t="shared" si="3"/>
        <v>0</v>
      </c>
      <c r="P129" s="20">
        <f>ROUND(O129/24,2)</f>
        <v>0</v>
      </c>
      <c r="Q129" s="21">
        <f>P129*2</f>
        <v>0</v>
      </c>
      <c r="R129" s="22">
        <v>0</v>
      </c>
    </row>
    <row r="130" spans="1:18" x14ac:dyDescent="0.5">
      <c r="A130" s="14" t="s">
        <v>54</v>
      </c>
      <c r="B130" s="15" t="s">
        <v>12</v>
      </c>
      <c r="C130" s="16">
        <v>7343</v>
      </c>
      <c r="D130" s="17">
        <f>ROUND(C130/18,2)</f>
        <v>407.94</v>
      </c>
      <c r="E130" s="17"/>
      <c r="F130" s="18">
        <f>SUM(D130,E131:E132)</f>
        <v>417.1</v>
      </c>
      <c r="G130" s="16">
        <v>3336</v>
      </c>
      <c r="H130" s="17">
        <f>ROUND(G130/18,2)</f>
        <v>185.33</v>
      </c>
      <c r="I130" s="17"/>
      <c r="J130" s="18">
        <f>SUM(H130,I131:I132)</f>
        <v>194.33</v>
      </c>
      <c r="K130" s="16">
        <v>0</v>
      </c>
      <c r="L130" s="17">
        <f>ROUND(K130/18,2)</f>
        <v>0</v>
      </c>
      <c r="M130" s="17"/>
      <c r="N130" s="18">
        <f>SUM(L130,M131:M132)</f>
        <v>0</v>
      </c>
      <c r="O130" s="19">
        <f t="shared" si="3"/>
        <v>10679</v>
      </c>
      <c r="P130" s="20">
        <f>ROUND(O130/36,2)</f>
        <v>296.64</v>
      </c>
      <c r="Q130" s="21" t="s">
        <v>29</v>
      </c>
      <c r="R130" s="22">
        <f>SUM(P130,Q131:Q132)</f>
        <v>305.72000000000003</v>
      </c>
    </row>
    <row r="131" spans="1:18" x14ac:dyDescent="0.5">
      <c r="A131" s="65"/>
      <c r="B131" s="15" t="s">
        <v>13</v>
      </c>
      <c r="C131" s="16">
        <v>24</v>
      </c>
      <c r="D131" s="17">
        <f>ROUND(C131/12,2)</f>
        <v>2</v>
      </c>
      <c r="E131" s="17">
        <f>D131*2</f>
        <v>4</v>
      </c>
      <c r="F131" s="18"/>
      <c r="G131" s="16">
        <v>29</v>
      </c>
      <c r="H131" s="17">
        <f>ROUND(G131/12,2)</f>
        <v>2.42</v>
      </c>
      <c r="I131" s="17">
        <f>H131*2</f>
        <v>4.84</v>
      </c>
      <c r="J131" s="18"/>
      <c r="K131" s="16">
        <v>0</v>
      </c>
      <c r="L131" s="17">
        <f>ROUND(K131/12,2)</f>
        <v>0</v>
      </c>
      <c r="M131" s="17">
        <f>L131*2</f>
        <v>0</v>
      </c>
      <c r="N131" s="18"/>
      <c r="O131" s="19">
        <f t="shared" si="3"/>
        <v>53</v>
      </c>
      <c r="P131" s="20">
        <f>ROUND(O131/24,2)</f>
        <v>2.21</v>
      </c>
      <c r="Q131" s="21">
        <f>P131*2</f>
        <v>4.42</v>
      </c>
      <c r="R131" s="22">
        <v>0</v>
      </c>
    </row>
    <row r="132" spans="1:18" x14ac:dyDescent="0.5">
      <c r="A132" s="65"/>
      <c r="B132" s="15" t="s">
        <v>14</v>
      </c>
      <c r="C132" s="16">
        <v>31</v>
      </c>
      <c r="D132" s="17">
        <f>ROUND(C132/12,2)</f>
        <v>2.58</v>
      </c>
      <c r="E132" s="17">
        <f>D132*2</f>
        <v>5.16</v>
      </c>
      <c r="F132" s="18"/>
      <c r="G132" s="16">
        <v>25</v>
      </c>
      <c r="H132" s="17">
        <f>ROUND(G132/12,2)</f>
        <v>2.08</v>
      </c>
      <c r="I132" s="17">
        <f>H132*2</f>
        <v>4.16</v>
      </c>
      <c r="J132" s="18"/>
      <c r="K132" s="16">
        <v>0</v>
      </c>
      <c r="L132" s="17">
        <f>ROUND(K132/12,2)</f>
        <v>0</v>
      </c>
      <c r="M132" s="17">
        <f>L132*2</f>
        <v>0</v>
      </c>
      <c r="N132" s="18"/>
      <c r="O132" s="47">
        <f t="shared" si="3"/>
        <v>56</v>
      </c>
      <c r="P132" s="20">
        <f>ROUND(O132/24,2)</f>
        <v>2.33</v>
      </c>
      <c r="Q132" s="21">
        <f>P132*2</f>
        <v>4.66</v>
      </c>
      <c r="R132" s="22">
        <v>0</v>
      </c>
    </row>
    <row r="133" spans="1:18" x14ac:dyDescent="0.5">
      <c r="A133" s="14" t="s">
        <v>55</v>
      </c>
      <c r="B133" s="15" t="s">
        <v>12</v>
      </c>
      <c r="C133" s="16">
        <v>1961</v>
      </c>
      <c r="D133" s="17">
        <f>ROUND(C133/18,2)</f>
        <v>108.94</v>
      </c>
      <c r="E133" s="17"/>
      <c r="F133" s="18">
        <f>SUM(D133,E134:E135)</f>
        <v>108.94</v>
      </c>
      <c r="G133" s="16">
        <v>1034</v>
      </c>
      <c r="H133" s="17">
        <f>ROUND(G133/18,2)</f>
        <v>57.44</v>
      </c>
      <c r="I133" s="17"/>
      <c r="J133" s="18">
        <f>SUM(H133,I134:I135)</f>
        <v>57.44</v>
      </c>
      <c r="K133" s="16">
        <v>0</v>
      </c>
      <c r="L133" s="17">
        <f>ROUND(K133/18,2)</f>
        <v>0</v>
      </c>
      <c r="M133" s="17"/>
      <c r="N133" s="18">
        <f>SUM(L133,M134:M135)</f>
        <v>0</v>
      </c>
      <c r="O133" s="19">
        <f t="shared" si="3"/>
        <v>2995</v>
      </c>
      <c r="P133" s="20">
        <f>ROUND(O133/36,2)</f>
        <v>83.19</v>
      </c>
      <c r="Q133" s="21" t="s">
        <v>29</v>
      </c>
      <c r="R133" s="22">
        <f>SUM(P133,Q134:Q135)</f>
        <v>83.19</v>
      </c>
    </row>
    <row r="134" spans="1:18" x14ac:dyDescent="0.5">
      <c r="A134" s="65"/>
      <c r="B134" s="15" t="s">
        <v>13</v>
      </c>
      <c r="C134" s="16">
        <v>0</v>
      </c>
      <c r="D134" s="17">
        <f>ROUND(C134/12,2)</f>
        <v>0</v>
      </c>
      <c r="E134" s="17">
        <f>D134*2</f>
        <v>0</v>
      </c>
      <c r="F134" s="18"/>
      <c r="G134" s="16">
        <v>0</v>
      </c>
      <c r="H134" s="17">
        <f>ROUND(G134/12,2)</f>
        <v>0</v>
      </c>
      <c r="I134" s="17">
        <f>H134*2</f>
        <v>0</v>
      </c>
      <c r="J134" s="18"/>
      <c r="K134" s="16">
        <v>0</v>
      </c>
      <c r="L134" s="17">
        <f>ROUND(K134/12,2)</f>
        <v>0</v>
      </c>
      <c r="M134" s="17">
        <f>L134*2</f>
        <v>0</v>
      </c>
      <c r="N134" s="18"/>
      <c r="O134" s="19">
        <f t="shared" si="3"/>
        <v>0</v>
      </c>
      <c r="P134" s="20">
        <f>ROUND(O134/24,2)</f>
        <v>0</v>
      </c>
      <c r="Q134" s="21">
        <f>P134*2</f>
        <v>0</v>
      </c>
      <c r="R134" s="22">
        <v>0</v>
      </c>
    </row>
    <row r="135" spans="1:18" x14ac:dyDescent="0.5">
      <c r="A135" s="65"/>
      <c r="B135" s="15" t="s">
        <v>14</v>
      </c>
      <c r="C135" s="16">
        <v>0</v>
      </c>
      <c r="D135" s="17">
        <f>ROUND(C135/12,2)</f>
        <v>0</v>
      </c>
      <c r="E135" s="17">
        <f>D135*2</f>
        <v>0</v>
      </c>
      <c r="F135" s="18"/>
      <c r="G135" s="16">
        <v>0</v>
      </c>
      <c r="H135" s="17">
        <f>ROUND(G135/12,2)</f>
        <v>0</v>
      </c>
      <c r="I135" s="17">
        <f>H135*2</f>
        <v>0</v>
      </c>
      <c r="J135" s="18"/>
      <c r="K135" s="16">
        <v>0</v>
      </c>
      <c r="L135" s="17">
        <f>ROUND(K135/12,2)</f>
        <v>0</v>
      </c>
      <c r="M135" s="17">
        <f>L135*2</f>
        <v>0</v>
      </c>
      <c r="N135" s="18"/>
      <c r="O135" s="47">
        <f t="shared" si="3"/>
        <v>0</v>
      </c>
      <c r="P135" s="20">
        <f>ROUND(O135/24,2)</f>
        <v>0</v>
      </c>
      <c r="Q135" s="21">
        <f>P135*2</f>
        <v>0</v>
      </c>
      <c r="R135" s="22">
        <v>0</v>
      </c>
    </row>
    <row r="136" spans="1:18" x14ac:dyDescent="0.5">
      <c r="A136" s="14" t="s">
        <v>56</v>
      </c>
      <c r="B136" s="15" t="s">
        <v>12</v>
      </c>
      <c r="C136" s="16">
        <v>7965</v>
      </c>
      <c r="D136" s="17">
        <f>ROUND(C136/18,2)</f>
        <v>442.5</v>
      </c>
      <c r="E136" s="17"/>
      <c r="F136" s="18">
        <f>SUM(D136,E137:E138)</f>
        <v>456.16</v>
      </c>
      <c r="G136" s="16">
        <v>6866</v>
      </c>
      <c r="H136" s="17">
        <f>ROUND(G136/18,2)</f>
        <v>381.44</v>
      </c>
      <c r="I136" s="17"/>
      <c r="J136" s="18">
        <f>SUM(H136,I137:I138)</f>
        <v>393.44</v>
      </c>
      <c r="K136" s="16">
        <v>0</v>
      </c>
      <c r="L136" s="17">
        <f>ROUND(K136/18,2)</f>
        <v>0</v>
      </c>
      <c r="M136" s="17"/>
      <c r="N136" s="18">
        <f>SUM(L136,M137:M138)</f>
        <v>0</v>
      </c>
      <c r="O136" s="19">
        <f t="shared" si="3"/>
        <v>14831</v>
      </c>
      <c r="P136" s="20">
        <f>ROUND(O136/36,2)</f>
        <v>411.97</v>
      </c>
      <c r="Q136" s="21" t="s">
        <v>29</v>
      </c>
      <c r="R136" s="22">
        <f>SUM(P136,Q137:Q138)</f>
        <v>424.81</v>
      </c>
    </row>
    <row r="137" spans="1:18" x14ac:dyDescent="0.5">
      <c r="A137" s="65"/>
      <c r="B137" s="15" t="s">
        <v>13</v>
      </c>
      <c r="C137" s="16">
        <v>61</v>
      </c>
      <c r="D137" s="17">
        <f>ROUND(C137/12,2)</f>
        <v>5.08</v>
      </c>
      <c r="E137" s="17">
        <f>D137*2</f>
        <v>10.16</v>
      </c>
      <c r="F137" s="18"/>
      <c r="G137" s="16">
        <v>51</v>
      </c>
      <c r="H137" s="17">
        <f>ROUND(G137/12,2)</f>
        <v>4.25</v>
      </c>
      <c r="I137" s="17">
        <f>H137*2</f>
        <v>8.5</v>
      </c>
      <c r="J137" s="18"/>
      <c r="K137" s="16">
        <v>0</v>
      </c>
      <c r="L137" s="17">
        <f>ROUND(K137/12,2)</f>
        <v>0</v>
      </c>
      <c r="M137" s="17">
        <f>L137*2</f>
        <v>0</v>
      </c>
      <c r="N137" s="18"/>
      <c r="O137" s="19">
        <f t="shared" si="3"/>
        <v>112</v>
      </c>
      <c r="P137" s="20">
        <f>ROUND(O137/24,2)</f>
        <v>4.67</v>
      </c>
      <c r="Q137" s="21">
        <f>P137*2</f>
        <v>9.34</v>
      </c>
      <c r="R137" s="22">
        <v>0</v>
      </c>
    </row>
    <row r="138" spans="1:18" x14ac:dyDescent="0.5">
      <c r="A138" s="65"/>
      <c r="B138" s="15" t="s">
        <v>14</v>
      </c>
      <c r="C138" s="16">
        <v>21</v>
      </c>
      <c r="D138" s="17">
        <f>ROUND(C138/12,2)</f>
        <v>1.75</v>
      </c>
      <c r="E138" s="17">
        <f>D138*2</f>
        <v>3.5</v>
      </c>
      <c r="F138" s="18"/>
      <c r="G138" s="16">
        <v>21</v>
      </c>
      <c r="H138" s="17">
        <f>ROUND(G138/12,2)</f>
        <v>1.75</v>
      </c>
      <c r="I138" s="17">
        <f>H138*2</f>
        <v>3.5</v>
      </c>
      <c r="J138" s="18"/>
      <c r="K138" s="16">
        <v>0</v>
      </c>
      <c r="L138" s="17">
        <f>ROUND(K138/12,2)</f>
        <v>0</v>
      </c>
      <c r="M138" s="17">
        <f>L138*2</f>
        <v>0</v>
      </c>
      <c r="N138" s="18"/>
      <c r="O138" s="47">
        <f t="shared" si="3"/>
        <v>42</v>
      </c>
      <c r="P138" s="20">
        <f>ROUND(O138/24,2)</f>
        <v>1.75</v>
      </c>
      <c r="Q138" s="21">
        <f>P138*2</f>
        <v>3.5</v>
      </c>
      <c r="R138" s="22">
        <v>0</v>
      </c>
    </row>
    <row r="139" spans="1:18" x14ac:dyDescent="0.5">
      <c r="A139" s="14" t="s">
        <v>57</v>
      </c>
      <c r="B139" s="15" t="s">
        <v>12</v>
      </c>
      <c r="C139" s="16">
        <v>3133</v>
      </c>
      <c r="D139" s="17">
        <f>ROUND(C139/18,2)</f>
        <v>174.06</v>
      </c>
      <c r="E139" s="17"/>
      <c r="F139" s="18">
        <f>SUM(D139,E140:E141)</f>
        <v>186.4</v>
      </c>
      <c r="G139" s="16">
        <v>3767</v>
      </c>
      <c r="H139" s="17">
        <f>ROUND(G139/18,2)</f>
        <v>209.28</v>
      </c>
      <c r="I139" s="17"/>
      <c r="J139" s="18">
        <f>SUM(H139,I140:I141)</f>
        <v>214.12</v>
      </c>
      <c r="K139" s="16">
        <v>0</v>
      </c>
      <c r="L139" s="17">
        <f>ROUND(K139/18,2)</f>
        <v>0</v>
      </c>
      <c r="M139" s="17"/>
      <c r="N139" s="18">
        <f>SUM(L139,M140:M141)</f>
        <v>0</v>
      </c>
      <c r="O139" s="19">
        <f t="shared" si="3"/>
        <v>6900</v>
      </c>
      <c r="P139" s="20">
        <f>ROUND(O139/36,2)</f>
        <v>191.67</v>
      </c>
      <c r="Q139" s="21" t="s">
        <v>29</v>
      </c>
      <c r="R139" s="22">
        <f>SUM(P139,Q140:Q141)</f>
        <v>200.24999999999997</v>
      </c>
    </row>
    <row r="140" spans="1:18" x14ac:dyDescent="0.5">
      <c r="A140" s="65"/>
      <c r="B140" s="15" t="s">
        <v>13</v>
      </c>
      <c r="C140" s="16">
        <v>54</v>
      </c>
      <c r="D140" s="17">
        <f>ROUND(C140/12,2)</f>
        <v>4.5</v>
      </c>
      <c r="E140" s="17">
        <f>D140*2</f>
        <v>9</v>
      </c>
      <c r="F140" s="18"/>
      <c r="G140" s="16">
        <v>23</v>
      </c>
      <c r="H140" s="17">
        <f>ROUND(G140/12,2)</f>
        <v>1.92</v>
      </c>
      <c r="I140" s="17">
        <f>H140*2</f>
        <v>3.84</v>
      </c>
      <c r="J140" s="18"/>
      <c r="K140" s="16">
        <v>0</v>
      </c>
      <c r="L140" s="17">
        <f>ROUND(K140/12,2)</f>
        <v>0</v>
      </c>
      <c r="M140" s="17">
        <f>L140*2</f>
        <v>0</v>
      </c>
      <c r="N140" s="18"/>
      <c r="O140" s="19">
        <f t="shared" si="3"/>
        <v>77</v>
      </c>
      <c r="P140" s="20">
        <f>ROUND(O140/24,2)</f>
        <v>3.21</v>
      </c>
      <c r="Q140" s="21">
        <f>P140*2</f>
        <v>6.42</v>
      </c>
      <c r="R140" s="22">
        <v>0</v>
      </c>
    </row>
    <row r="141" spans="1:18" x14ac:dyDescent="0.5">
      <c r="A141" s="65"/>
      <c r="B141" s="15" t="s">
        <v>14</v>
      </c>
      <c r="C141" s="16">
        <v>20</v>
      </c>
      <c r="D141" s="17">
        <f>ROUND(C141/12,2)</f>
        <v>1.67</v>
      </c>
      <c r="E141" s="17">
        <f>D141*2</f>
        <v>3.34</v>
      </c>
      <c r="F141" s="18"/>
      <c r="G141" s="16">
        <v>6</v>
      </c>
      <c r="H141" s="17">
        <f>ROUND(G141/12,2)</f>
        <v>0.5</v>
      </c>
      <c r="I141" s="17">
        <f>H141*2</f>
        <v>1</v>
      </c>
      <c r="J141" s="18"/>
      <c r="K141" s="16">
        <v>0</v>
      </c>
      <c r="L141" s="17">
        <f>ROUND(K141/12,2)</f>
        <v>0</v>
      </c>
      <c r="M141" s="17">
        <f>L141*2</f>
        <v>0</v>
      </c>
      <c r="N141" s="18"/>
      <c r="O141" s="47">
        <f t="shared" si="3"/>
        <v>26</v>
      </c>
      <c r="P141" s="20">
        <f>ROUND(O141/24,2)</f>
        <v>1.08</v>
      </c>
      <c r="Q141" s="21">
        <f>P141*2</f>
        <v>2.16</v>
      </c>
      <c r="R141" s="22">
        <v>0</v>
      </c>
    </row>
    <row r="142" spans="1:18" x14ac:dyDescent="0.5">
      <c r="A142" s="14" t="s">
        <v>58</v>
      </c>
      <c r="B142" s="15" t="s">
        <v>12</v>
      </c>
      <c r="C142" s="16">
        <f>2</f>
        <v>2</v>
      </c>
      <c r="D142" s="17">
        <f>ROUND(C142/18,2)</f>
        <v>0.11</v>
      </c>
      <c r="E142" s="17"/>
      <c r="F142" s="18">
        <f>SUM(D142,E143:E144)</f>
        <v>14.11</v>
      </c>
      <c r="G142" s="16">
        <v>100</v>
      </c>
      <c r="H142" s="17">
        <f>ROUND(G142/18,2)</f>
        <v>5.56</v>
      </c>
      <c r="I142" s="17"/>
      <c r="J142" s="18">
        <f>SUM(H142,I143:I144)</f>
        <v>17.059999999999999</v>
      </c>
      <c r="K142" s="16">
        <v>0</v>
      </c>
      <c r="L142" s="17">
        <f>ROUND(K142/18,2)</f>
        <v>0</v>
      </c>
      <c r="M142" s="17"/>
      <c r="N142" s="18">
        <f>SUM(L142,M143:M144)</f>
        <v>0</v>
      </c>
      <c r="O142" s="19">
        <f t="shared" si="3"/>
        <v>102</v>
      </c>
      <c r="P142" s="20">
        <f>ROUND(O142/36,2)</f>
        <v>2.83</v>
      </c>
      <c r="Q142" s="21" t="s">
        <v>29</v>
      </c>
      <c r="R142" s="22">
        <f>SUM(P142,Q143:Q144)</f>
        <v>15.57</v>
      </c>
    </row>
    <row r="143" spans="1:18" x14ac:dyDescent="0.5">
      <c r="A143" s="65"/>
      <c r="B143" s="15" t="s">
        <v>13</v>
      </c>
      <c r="C143" s="16">
        <f>65</f>
        <v>65</v>
      </c>
      <c r="D143" s="17">
        <f>ROUND(C143/12,2)</f>
        <v>5.42</v>
      </c>
      <c r="E143" s="17">
        <f>D143*2</f>
        <v>10.84</v>
      </c>
      <c r="F143" s="18"/>
      <c r="G143" s="16">
        <v>63</v>
      </c>
      <c r="H143" s="17">
        <f>ROUND(G143/12,2)</f>
        <v>5.25</v>
      </c>
      <c r="I143" s="17">
        <f>H143*2</f>
        <v>10.5</v>
      </c>
      <c r="J143" s="18"/>
      <c r="K143" s="16">
        <v>0</v>
      </c>
      <c r="L143" s="17">
        <f>ROUND(K143/12,2)</f>
        <v>0</v>
      </c>
      <c r="M143" s="17">
        <f>L143*2</f>
        <v>0</v>
      </c>
      <c r="N143" s="18"/>
      <c r="O143" s="19">
        <f t="shared" si="3"/>
        <v>128</v>
      </c>
      <c r="P143" s="20">
        <f>ROUND(O143/24,2)</f>
        <v>5.33</v>
      </c>
      <c r="Q143" s="21">
        <f>P143*2</f>
        <v>10.66</v>
      </c>
      <c r="R143" s="22">
        <v>0</v>
      </c>
    </row>
    <row r="144" spans="1:18" x14ac:dyDescent="0.5">
      <c r="A144" s="65"/>
      <c r="B144" s="15" t="s">
        <v>14</v>
      </c>
      <c r="C144" s="16">
        <f>19</f>
        <v>19</v>
      </c>
      <c r="D144" s="17">
        <f>ROUND(C144/12,2)</f>
        <v>1.58</v>
      </c>
      <c r="E144" s="17">
        <f>D144*2</f>
        <v>3.16</v>
      </c>
      <c r="F144" s="18"/>
      <c r="G144" s="16">
        <v>6</v>
      </c>
      <c r="H144" s="17">
        <f>ROUND(G144/12,2)</f>
        <v>0.5</v>
      </c>
      <c r="I144" s="17">
        <f>H144*2</f>
        <v>1</v>
      </c>
      <c r="J144" s="18"/>
      <c r="K144" s="16">
        <v>0</v>
      </c>
      <c r="L144" s="17">
        <f>ROUND(K144/12,2)</f>
        <v>0</v>
      </c>
      <c r="M144" s="17">
        <f>L144*2</f>
        <v>0</v>
      </c>
      <c r="N144" s="18"/>
      <c r="O144" s="47">
        <f t="shared" si="3"/>
        <v>25</v>
      </c>
      <c r="P144" s="20">
        <f>ROUND(O144/24,2)</f>
        <v>1.04</v>
      </c>
      <c r="Q144" s="21">
        <f>P144*2</f>
        <v>2.08</v>
      </c>
      <c r="R144" s="22">
        <v>0</v>
      </c>
    </row>
    <row r="145" spans="1:18" x14ac:dyDescent="0.5">
      <c r="A145" s="14" t="s">
        <v>59</v>
      </c>
      <c r="B145" s="15" t="s">
        <v>12</v>
      </c>
      <c r="C145" s="16">
        <v>946</v>
      </c>
      <c r="D145" s="17">
        <f>ROUND(C145/18,2)</f>
        <v>52.56</v>
      </c>
      <c r="E145" s="17"/>
      <c r="F145" s="18">
        <f>SUM(D145,E146:E147)</f>
        <v>58.06</v>
      </c>
      <c r="G145" s="16">
        <v>1361</v>
      </c>
      <c r="H145" s="17">
        <f>ROUND(G145/18,2)</f>
        <v>75.61</v>
      </c>
      <c r="I145" s="17"/>
      <c r="J145" s="18">
        <f>SUM(H145,I146:I147)</f>
        <v>81.45</v>
      </c>
      <c r="K145" s="16">
        <v>0</v>
      </c>
      <c r="L145" s="17">
        <f>ROUND(K145/18,2)</f>
        <v>0</v>
      </c>
      <c r="M145" s="17"/>
      <c r="N145" s="18">
        <f>SUM(L145,M146:M147)</f>
        <v>0</v>
      </c>
      <c r="O145" s="19">
        <f t="shared" si="3"/>
        <v>2307</v>
      </c>
      <c r="P145" s="20">
        <f>ROUND(O145/36,2)</f>
        <v>64.08</v>
      </c>
      <c r="Q145" s="21" t="s">
        <v>29</v>
      </c>
      <c r="R145" s="22">
        <f>SUM(P145,Q146:Q147)</f>
        <v>69.739999999999995</v>
      </c>
    </row>
    <row r="146" spans="1:18" x14ac:dyDescent="0.5">
      <c r="A146" s="65"/>
      <c r="B146" s="15" t="s">
        <v>13</v>
      </c>
      <c r="C146" s="16">
        <v>33</v>
      </c>
      <c r="D146" s="17">
        <f>ROUND(C146/12,2)</f>
        <v>2.75</v>
      </c>
      <c r="E146" s="17">
        <f>D146*2</f>
        <v>5.5</v>
      </c>
      <c r="F146" s="18"/>
      <c r="G146" s="16">
        <v>35</v>
      </c>
      <c r="H146" s="17">
        <f>ROUND(G146/12,2)</f>
        <v>2.92</v>
      </c>
      <c r="I146" s="17">
        <f>H146*2</f>
        <v>5.84</v>
      </c>
      <c r="J146" s="18"/>
      <c r="K146" s="16">
        <v>0</v>
      </c>
      <c r="L146" s="17">
        <f>ROUND(K146/12,2)</f>
        <v>0</v>
      </c>
      <c r="M146" s="17">
        <f>L146*2</f>
        <v>0</v>
      </c>
      <c r="N146" s="18"/>
      <c r="O146" s="19">
        <f t="shared" si="3"/>
        <v>68</v>
      </c>
      <c r="P146" s="20">
        <f>ROUND(O146/24,2)</f>
        <v>2.83</v>
      </c>
      <c r="Q146" s="21">
        <f>P146*2</f>
        <v>5.66</v>
      </c>
      <c r="R146" s="22">
        <v>0</v>
      </c>
    </row>
    <row r="147" spans="1:18" x14ac:dyDescent="0.5">
      <c r="A147" s="65"/>
      <c r="B147" s="15" t="s">
        <v>14</v>
      </c>
      <c r="C147" s="16">
        <v>0</v>
      </c>
      <c r="D147" s="17">
        <f>ROUND(C147/12,2)</f>
        <v>0</v>
      </c>
      <c r="E147" s="17">
        <f>D147*2</f>
        <v>0</v>
      </c>
      <c r="F147" s="18"/>
      <c r="G147" s="16">
        <v>0</v>
      </c>
      <c r="H147" s="17">
        <f>ROUND(G147/12,2)</f>
        <v>0</v>
      </c>
      <c r="I147" s="17">
        <f>H147*2</f>
        <v>0</v>
      </c>
      <c r="J147" s="18"/>
      <c r="K147" s="16">
        <v>0</v>
      </c>
      <c r="L147" s="17">
        <f>ROUND(K147/12,2)</f>
        <v>0</v>
      </c>
      <c r="M147" s="17">
        <f>L147*2</f>
        <v>0</v>
      </c>
      <c r="N147" s="18"/>
      <c r="O147" s="47">
        <f t="shared" si="3"/>
        <v>0</v>
      </c>
      <c r="P147" s="20">
        <f>ROUND(O147/24,2)</f>
        <v>0</v>
      </c>
      <c r="Q147" s="21">
        <f>P147*2</f>
        <v>0</v>
      </c>
      <c r="R147" s="22">
        <v>0</v>
      </c>
    </row>
    <row r="148" spans="1:18" x14ac:dyDescent="0.5">
      <c r="A148" s="66" t="s">
        <v>27</v>
      </c>
      <c r="B148" s="49" t="s">
        <v>12</v>
      </c>
      <c r="C148" s="50">
        <f>SUM(C118,C121,C124,C127,C130,C133,C136,C139,C142,C145)</f>
        <v>50469</v>
      </c>
      <c r="D148" s="73">
        <f>ROUND(C148/18,2)</f>
        <v>2803.83</v>
      </c>
      <c r="E148" s="51"/>
      <c r="F148" s="74">
        <f>SUM(D148,E149:E150)</f>
        <v>2888.33</v>
      </c>
      <c r="G148" s="50">
        <f>SUM(G118,G121,G124,G127,G130,G133,G136,G139,G142,G145)</f>
        <v>38905</v>
      </c>
      <c r="H148" s="73">
        <f>ROUND(G148/18,2)</f>
        <v>2161.39</v>
      </c>
      <c r="I148" s="51"/>
      <c r="J148" s="74">
        <f>SUM(H148,I149:I150)</f>
        <v>2234.89</v>
      </c>
      <c r="K148" s="50">
        <f>SUM(K118,K121,K124,K127,K130,K133,K136,K139,K142,K145)</f>
        <v>12</v>
      </c>
      <c r="L148" s="73">
        <f>ROUND(K148/18,2)</f>
        <v>0.67</v>
      </c>
      <c r="M148" s="51"/>
      <c r="N148" s="74">
        <f>SUM(L148,M149:M150)</f>
        <v>0.67</v>
      </c>
      <c r="O148" s="53">
        <f t="shared" si="3"/>
        <v>89386</v>
      </c>
      <c r="P148" s="54">
        <f>ROUND(O148/36,2)</f>
        <v>2482.94</v>
      </c>
      <c r="Q148" s="55" t="s">
        <v>29</v>
      </c>
      <c r="R148" s="22">
        <f>SUM(P148,Q149:Q150)</f>
        <v>2561.94</v>
      </c>
    </row>
    <row r="149" spans="1:18" x14ac:dyDescent="0.5">
      <c r="A149" s="67"/>
      <c r="B149" s="49" t="s">
        <v>13</v>
      </c>
      <c r="C149" s="50">
        <f>SUM(C119,C122,C125,C128,C131,C134,C137,C140,C143,C146)</f>
        <v>387</v>
      </c>
      <c r="D149" s="51">
        <f>ROUND(C149/12,2)</f>
        <v>32.25</v>
      </c>
      <c r="E149" s="51">
        <f>D149*2</f>
        <v>64.5</v>
      </c>
      <c r="F149" s="52"/>
      <c r="G149" s="50">
        <f>SUM(G119,G122,G125,G128,G131,G134,G137,G140,G143,G146)</f>
        <v>358</v>
      </c>
      <c r="H149" s="51">
        <f>ROUND(G149/12,2)</f>
        <v>29.83</v>
      </c>
      <c r="I149" s="51">
        <f>H149*2</f>
        <v>59.66</v>
      </c>
      <c r="J149" s="52"/>
      <c r="K149" s="50">
        <f>SUM(K119,K122,K125,K128,K131,K134,K137,K140,K143,K146)</f>
        <v>0</v>
      </c>
      <c r="L149" s="51">
        <f>ROUND(K149/12,2)</f>
        <v>0</v>
      </c>
      <c r="M149" s="51">
        <f>L149*2</f>
        <v>0</v>
      </c>
      <c r="N149" s="52"/>
      <c r="O149" s="53">
        <f t="shared" si="3"/>
        <v>745</v>
      </c>
      <c r="P149" s="54">
        <f>ROUND(O149/24,2)</f>
        <v>31.04</v>
      </c>
      <c r="Q149" s="55">
        <f>P149*2</f>
        <v>62.08</v>
      </c>
      <c r="R149" s="22">
        <v>0</v>
      </c>
    </row>
    <row r="150" spans="1:18" ht="22.5" thickBot="1" x14ac:dyDescent="0.55000000000000004">
      <c r="A150" s="69"/>
      <c r="B150" s="56" t="s">
        <v>14</v>
      </c>
      <c r="C150" s="57">
        <f>SUM(C120,C123,C126,C129,C132,C135,C138,C141,C144,C147)</f>
        <v>120</v>
      </c>
      <c r="D150" s="58">
        <f>ROUND(C150/12,2)</f>
        <v>10</v>
      </c>
      <c r="E150" s="58">
        <f>D150*2</f>
        <v>20</v>
      </c>
      <c r="F150" s="59"/>
      <c r="G150" s="57">
        <f>SUM(G120,G123,G126,G129,G132,G135,G138,G141,G144,G147)</f>
        <v>83</v>
      </c>
      <c r="H150" s="58">
        <f>ROUND(G150/12,2)</f>
        <v>6.92</v>
      </c>
      <c r="I150" s="58">
        <f>H150*2</f>
        <v>13.84</v>
      </c>
      <c r="J150" s="59"/>
      <c r="K150" s="57">
        <f>SUM(K120,K123,K126,K129,K132,K135,K138,K141,K144,K147)</f>
        <v>0</v>
      </c>
      <c r="L150" s="58">
        <f>ROUND(K150/12,2)</f>
        <v>0</v>
      </c>
      <c r="M150" s="58">
        <f>L150*2</f>
        <v>0</v>
      </c>
      <c r="N150" s="59"/>
      <c r="O150" s="60">
        <f t="shared" si="3"/>
        <v>203</v>
      </c>
      <c r="P150" s="61">
        <f>ROUND(O150/24,2)</f>
        <v>8.4600000000000009</v>
      </c>
      <c r="Q150" s="62">
        <f>P150*2</f>
        <v>16.920000000000002</v>
      </c>
      <c r="R150" s="31">
        <v>0</v>
      </c>
    </row>
    <row r="151" spans="1:18" x14ac:dyDescent="0.5">
      <c r="A151" s="32" t="s">
        <v>60</v>
      </c>
      <c r="B151" s="75"/>
      <c r="C151" s="34"/>
      <c r="D151" s="35"/>
      <c r="E151" s="35"/>
      <c r="F151" s="36"/>
      <c r="G151" s="34"/>
      <c r="H151" s="35"/>
      <c r="I151" s="35"/>
      <c r="J151" s="36"/>
      <c r="K151" s="34"/>
      <c r="L151" s="35"/>
      <c r="M151" s="35"/>
      <c r="N151" s="36"/>
      <c r="O151" s="71"/>
      <c r="P151" s="42"/>
      <c r="Q151" s="42"/>
      <c r="R151" s="40"/>
    </row>
    <row r="152" spans="1:18" x14ac:dyDescent="0.5">
      <c r="A152" s="14" t="s">
        <v>11</v>
      </c>
      <c r="B152" s="15" t="s">
        <v>12</v>
      </c>
      <c r="C152" s="16">
        <f>15515+366</f>
        <v>15881</v>
      </c>
      <c r="D152" s="17">
        <f>ROUND(C152/18,2)</f>
        <v>882.28</v>
      </c>
      <c r="E152" s="17"/>
      <c r="F152" s="18">
        <f>SUM(D152,E153:E154)</f>
        <v>886.78</v>
      </c>
      <c r="G152" s="16">
        <f>11974+202</f>
        <v>12176</v>
      </c>
      <c r="H152" s="17">
        <f>ROUND(G152/18,2)</f>
        <v>676.44</v>
      </c>
      <c r="I152" s="17"/>
      <c r="J152" s="18">
        <f>SUM(H152,I153:I154)</f>
        <v>685.7700000000001</v>
      </c>
      <c r="K152" s="16">
        <v>2</v>
      </c>
      <c r="L152" s="17">
        <f>ROUND(K152/18,2)</f>
        <v>0.11</v>
      </c>
      <c r="M152" s="17"/>
      <c r="N152" s="18">
        <f>SUM(L152,M153:M154)</f>
        <v>0.11</v>
      </c>
      <c r="O152" s="19">
        <f>SUM(G152,C152,K152)</f>
        <v>28059</v>
      </c>
      <c r="P152" s="20">
        <f>ROUND(O152/36,2)</f>
        <v>779.42</v>
      </c>
      <c r="Q152" s="21" t="s">
        <v>29</v>
      </c>
      <c r="R152" s="22">
        <f>SUM(P152,Q153:Q154)</f>
        <v>786.33999999999992</v>
      </c>
    </row>
    <row r="153" spans="1:18" x14ac:dyDescent="0.5">
      <c r="A153" s="67"/>
      <c r="B153" s="15" t="s">
        <v>13</v>
      </c>
      <c r="C153" s="16">
        <v>45</v>
      </c>
      <c r="D153" s="17">
        <f>ROUND(C153/12,2)</f>
        <v>3.75</v>
      </c>
      <c r="E153" s="17">
        <f>D153*1</f>
        <v>3.75</v>
      </c>
      <c r="F153" s="18"/>
      <c r="G153" s="16">
        <v>88</v>
      </c>
      <c r="H153" s="17">
        <f>ROUND(G153/12,2)</f>
        <v>7.33</v>
      </c>
      <c r="I153" s="17">
        <f>H153*1</f>
        <v>7.33</v>
      </c>
      <c r="J153" s="18"/>
      <c r="K153" s="16">
        <v>0</v>
      </c>
      <c r="L153" s="17">
        <f>ROUND(K153/12,2)</f>
        <v>0</v>
      </c>
      <c r="M153" s="17">
        <f>L153*1</f>
        <v>0</v>
      </c>
      <c r="N153" s="18"/>
      <c r="O153" s="19">
        <f>SUM(G153,C153,K153)</f>
        <v>133</v>
      </c>
      <c r="P153" s="20">
        <f>ROUND(O153/24,2)</f>
        <v>5.54</v>
      </c>
      <c r="Q153" s="21">
        <f>P153*1</f>
        <v>5.54</v>
      </c>
      <c r="R153" s="22">
        <v>0</v>
      </c>
    </row>
    <row r="154" spans="1:18" ht="22.5" thickBot="1" x14ac:dyDescent="0.55000000000000004">
      <c r="A154" s="69"/>
      <c r="B154" s="24" t="s">
        <v>14</v>
      </c>
      <c r="C154" s="25">
        <v>9</v>
      </c>
      <c r="D154" s="26">
        <f>ROUND(C154/12,2)</f>
        <v>0.75</v>
      </c>
      <c r="E154" s="26">
        <f>D154*1</f>
        <v>0.75</v>
      </c>
      <c r="F154" s="27"/>
      <c r="G154" s="25">
        <v>24</v>
      </c>
      <c r="H154" s="26">
        <f>ROUND(G154/12,2)</f>
        <v>2</v>
      </c>
      <c r="I154" s="26">
        <f>H154*1</f>
        <v>2</v>
      </c>
      <c r="J154" s="27"/>
      <c r="K154" s="25">
        <v>0</v>
      </c>
      <c r="L154" s="26">
        <f>ROUND(K154/12,2)</f>
        <v>0</v>
      </c>
      <c r="M154" s="26">
        <f>L154*1</f>
        <v>0</v>
      </c>
      <c r="N154" s="27"/>
      <c r="O154" s="28">
        <f>SUM(G154,C154,K154)</f>
        <v>33</v>
      </c>
      <c r="P154" s="29">
        <f>ROUND(O154/24,2)</f>
        <v>1.38</v>
      </c>
      <c r="Q154" s="30">
        <f>P154*1</f>
        <v>1.38</v>
      </c>
      <c r="R154" s="31">
        <v>0</v>
      </c>
    </row>
    <row r="155" spans="1:18" x14ac:dyDescent="0.5">
      <c r="A155" s="32" t="s">
        <v>61</v>
      </c>
      <c r="B155" s="43"/>
      <c r="C155" s="34"/>
      <c r="D155" s="35"/>
      <c r="E155" s="35"/>
      <c r="F155" s="36"/>
      <c r="G155" s="34"/>
      <c r="H155" s="35"/>
      <c r="I155" s="35"/>
      <c r="J155" s="36"/>
      <c r="K155" s="34"/>
      <c r="L155" s="35"/>
      <c r="M155" s="35"/>
      <c r="N155" s="36"/>
      <c r="O155" s="41"/>
      <c r="P155" s="42"/>
      <c r="Q155" s="39"/>
      <c r="R155" s="40"/>
    </row>
    <row r="156" spans="1:18" x14ac:dyDescent="0.5">
      <c r="A156" s="14" t="s">
        <v>62</v>
      </c>
      <c r="B156" s="15" t="s">
        <v>12</v>
      </c>
      <c r="C156" s="16">
        <f>3548+1629+20+44</f>
        <v>5241</v>
      </c>
      <c r="D156" s="17">
        <f>ROUND(C156/18,2)</f>
        <v>291.17</v>
      </c>
      <c r="E156" s="17"/>
      <c r="F156" s="18">
        <f>SUM(D156,E157:E158)</f>
        <v>300.51</v>
      </c>
      <c r="G156" s="16">
        <v>3777</v>
      </c>
      <c r="H156" s="17">
        <f>ROUND(G156/18,2)</f>
        <v>209.83</v>
      </c>
      <c r="I156" s="17"/>
      <c r="J156" s="18">
        <f>SUM(H156,I157:I158)</f>
        <v>535.66999999999996</v>
      </c>
      <c r="K156" s="16">
        <f>18+263</f>
        <v>281</v>
      </c>
      <c r="L156" s="17">
        <f>ROUND(K156/18,2)</f>
        <v>15.61</v>
      </c>
      <c r="M156" s="17"/>
      <c r="N156" s="18">
        <f>SUM(L156,M157:M158)</f>
        <v>15.61</v>
      </c>
      <c r="O156" s="19">
        <f t="shared" ref="O156:O176" si="4">SUM(G156,C156,K156)</f>
        <v>9299</v>
      </c>
      <c r="P156" s="20">
        <f>ROUND(O156/36,2)</f>
        <v>258.31</v>
      </c>
      <c r="Q156" s="21" t="s">
        <v>29</v>
      </c>
      <c r="R156" s="22">
        <f>SUM(P156,Q157:Q158)</f>
        <v>425.89</v>
      </c>
    </row>
    <row r="157" spans="1:18" x14ac:dyDescent="0.5">
      <c r="A157" s="65"/>
      <c r="B157" s="15" t="s">
        <v>13</v>
      </c>
      <c r="C157" s="16">
        <f>50+6</f>
        <v>56</v>
      </c>
      <c r="D157" s="17">
        <f>ROUND(C157/12,2)</f>
        <v>4.67</v>
      </c>
      <c r="E157" s="17">
        <f>D157*2</f>
        <v>9.34</v>
      </c>
      <c r="F157" s="18"/>
      <c r="G157" s="16">
        <f>42+1913</f>
        <v>1955</v>
      </c>
      <c r="H157" s="17">
        <f>ROUND(G157/12,2)</f>
        <v>162.91999999999999</v>
      </c>
      <c r="I157" s="17">
        <f>H157*2</f>
        <v>325.83999999999997</v>
      </c>
      <c r="J157" s="18"/>
      <c r="K157" s="16">
        <v>0</v>
      </c>
      <c r="L157" s="17">
        <f>ROUND(K157/12,2)</f>
        <v>0</v>
      </c>
      <c r="M157" s="17">
        <f>L157*2</f>
        <v>0</v>
      </c>
      <c r="N157" s="18"/>
      <c r="O157" s="19">
        <f t="shared" si="4"/>
        <v>2011</v>
      </c>
      <c r="P157" s="20">
        <f>ROUND(O157/24,2)</f>
        <v>83.79</v>
      </c>
      <c r="Q157" s="21">
        <f>P157*2</f>
        <v>167.58</v>
      </c>
      <c r="R157" s="22">
        <v>0</v>
      </c>
    </row>
    <row r="158" spans="1:18" x14ac:dyDescent="0.5">
      <c r="A158" s="65"/>
      <c r="B158" s="15" t="s">
        <v>14</v>
      </c>
      <c r="C158" s="16">
        <v>0</v>
      </c>
      <c r="D158" s="17">
        <f>ROUND(C158/12,2)</f>
        <v>0</v>
      </c>
      <c r="E158" s="17">
        <f>D158*2</f>
        <v>0</v>
      </c>
      <c r="F158" s="18"/>
      <c r="G158" s="16">
        <v>0</v>
      </c>
      <c r="H158" s="17">
        <f>ROUND(G158/12,2)</f>
        <v>0</v>
      </c>
      <c r="I158" s="17">
        <f>H158*2</f>
        <v>0</v>
      </c>
      <c r="J158" s="18"/>
      <c r="K158" s="16">
        <v>0</v>
      </c>
      <c r="L158" s="17">
        <f>ROUND(K158/12,2)</f>
        <v>0</v>
      </c>
      <c r="M158" s="17">
        <f>L158*2</f>
        <v>0</v>
      </c>
      <c r="N158" s="18"/>
      <c r="O158" s="47">
        <f t="shared" si="4"/>
        <v>0</v>
      </c>
      <c r="P158" s="20">
        <f>ROUND(O158/24,2)</f>
        <v>0</v>
      </c>
      <c r="Q158" s="21">
        <f>P158*2</f>
        <v>0</v>
      </c>
      <c r="R158" s="22">
        <v>0</v>
      </c>
    </row>
    <row r="159" spans="1:18" x14ac:dyDescent="0.5">
      <c r="A159" s="14" t="s">
        <v>63</v>
      </c>
      <c r="B159" s="15" t="s">
        <v>12</v>
      </c>
      <c r="C159" s="16">
        <v>4423</v>
      </c>
      <c r="D159" s="17">
        <f>ROUND(C159/18,2)</f>
        <v>245.72</v>
      </c>
      <c r="E159" s="17"/>
      <c r="F159" s="18">
        <f>SUM(D159,E160:E161)</f>
        <v>260.06</v>
      </c>
      <c r="G159" s="16">
        <v>2483</v>
      </c>
      <c r="H159" s="17">
        <f>ROUND(G159/18,2)</f>
        <v>137.94</v>
      </c>
      <c r="I159" s="17"/>
      <c r="J159" s="18">
        <f>SUM(H159,I160:I161)</f>
        <v>150.28</v>
      </c>
      <c r="K159" s="16">
        <v>64</v>
      </c>
      <c r="L159" s="17">
        <f>ROUND(K159/18,2)</f>
        <v>3.56</v>
      </c>
      <c r="M159" s="17"/>
      <c r="N159" s="18">
        <f>SUM(L159,M160:M161)</f>
        <v>3.56</v>
      </c>
      <c r="O159" s="19">
        <f t="shared" si="4"/>
        <v>6970</v>
      </c>
      <c r="P159" s="20">
        <f>ROUND(O159/36,2)</f>
        <v>193.61</v>
      </c>
      <c r="Q159" s="21" t="s">
        <v>29</v>
      </c>
      <c r="R159" s="22">
        <f>SUM(P159,Q160:Q161)</f>
        <v>206.95000000000002</v>
      </c>
    </row>
    <row r="160" spans="1:18" x14ac:dyDescent="0.5">
      <c r="A160" s="65"/>
      <c r="B160" s="15" t="s">
        <v>13</v>
      </c>
      <c r="C160" s="16">
        <v>57</v>
      </c>
      <c r="D160" s="17">
        <f>ROUND(C160/12,2)</f>
        <v>4.75</v>
      </c>
      <c r="E160" s="17">
        <f>D160*2</f>
        <v>9.5</v>
      </c>
      <c r="F160" s="18"/>
      <c r="G160" s="16">
        <v>39</v>
      </c>
      <c r="H160" s="17">
        <f>ROUND(G160/12,2)</f>
        <v>3.25</v>
      </c>
      <c r="I160" s="17">
        <f>H160*2</f>
        <v>6.5</v>
      </c>
      <c r="J160" s="18"/>
      <c r="K160" s="16">
        <v>0</v>
      </c>
      <c r="L160" s="17">
        <f>ROUND(K160/12,2)</f>
        <v>0</v>
      </c>
      <c r="M160" s="17">
        <f>L160*2</f>
        <v>0</v>
      </c>
      <c r="N160" s="18"/>
      <c r="O160" s="19">
        <f t="shared" si="4"/>
        <v>96</v>
      </c>
      <c r="P160" s="20">
        <f>ROUND(O160/24,2)</f>
        <v>4</v>
      </c>
      <c r="Q160" s="21">
        <f>P160*2</f>
        <v>8</v>
      </c>
      <c r="R160" s="22">
        <v>0</v>
      </c>
    </row>
    <row r="161" spans="1:18" x14ac:dyDescent="0.5">
      <c r="A161" s="65"/>
      <c r="B161" s="15" t="s">
        <v>14</v>
      </c>
      <c r="C161" s="16">
        <v>29</v>
      </c>
      <c r="D161" s="17">
        <f>ROUND(C161/12,2)</f>
        <v>2.42</v>
      </c>
      <c r="E161" s="17">
        <f>D161*2</f>
        <v>4.84</v>
      </c>
      <c r="F161" s="18"/>
      <c r="G161" s="16">
        <v>35</v>
      </c>
      <c r="H161" s="17">
        <f>ROUND(G161/12,2)</f>
        <v>2.92</v>
      </c>
      <c r="I161" s="17">
        <f>H161*2</f>
        <v>5.84</v>
      </c>
      <c r="J161" s="18"/>
      <c r="K161" s="16">
        <v>0</v>
      </c>
      <c r="L161" s="17">
        <f>ROUND(K161/12,2)</f>
        <v>0</v>
      </c>
      <c r="M161" s="17">
        <f>L161*2</f>
        <v>0</v>
      </c>
      <c r="N161" s="18"/>
      <c r="O161" s="47">
        <f t="shared" si="4"/>
        <v>64</v>
      </c>
      <c r="P161" s="20">
        <f>ROUND(O161/24,2)</f>
        <v>2.67</v>
      </c>
      <c r="Q161" s="21">
        <f>P161*2</f>
        <v>5.34</v>
      </c>
      <c r="R161" s="22">
        <v>0</v>
      </c>
    </row>
    <row r="162" spans="1:18" x14ac:dyDescent="0.5">
      <c r="A162" s="14" t="s">
        <v>64</v>
      </c>
      <c r="B162" s="15" t="s">
        <v>12</v>
      </c>
      <c r="C162" s="16">
        <v>1797</v>
      </c>
      <c r="D162" s="17">
        <f>ROUND(C162/18,2)</f>
        <v>99.83</v>
      </c>
      <c r="E162" s="17"/>
      <c r="F162" s="18">
        <f>SUM(D162,E163:E164)</f>
        <v>104.33</v>
      </c>
      <c r="G162" s="16">
        <v>2387</v>
      </c>
      <c r="H162" s="17">
        <f>ROUND(G162/18,2)</f>
        <v>132.61000000000001</v>
      </c>
      <c r="I162" s="17"/>
      <c r="J162" s="18">
        <f>SUM(H162,I163:I164)</f>
        <v>137.11000000000001</v>
      </c>
      <c r="K162" s="16">
        <v>290</v>
      </c>
      <c r="L162" s="17">
        <f>ROUND(K162/18,2)</f>
        <v>16.11</v>
      </c>
      <c r="M162" s="17"/>
      <c r="N162" s="18">
        <f>SUM(L162,M163:M164)</f>
        <v>16.11</v>
      </c>
      <c r="O162" s="19">
        <f t="shared" si="4"/>
        <v>4474</v>
      </c>
      <c r="P162" s="20">
        <f>ROUND(O162/36,2)</f>
        <v>124.28</v>
      </c>
      <c r="Q162" s="21" t="s">
        <v>29</v>
      </c>
      <c r="R162" s="22">
        <f>SUM(P162,Q163:Q164)</f>
        <v>128.78</v>
      </c>
    </row>
    <row r="163" spans="1:18" x14ac:dyDescent="0.5">
      <c r="A163" s="65"/>
      <c r="B163" s="15" t="s">
        <v>13</v>
      </c>
      <c r="C163" s="16">
        <v>18</v>
      </c>
      <c r="D163" s="17">
        <f>ROUND(C163/12,2)</f>
        <v>1.5</v>
      </c>
      <c r="E163" s="17">
        <f>D163*2</f>
        <v>3</v>
      </c>
      <c r="F163" s="18"/>
      <c r="G163" s="16">
        <v>18</v>
      </c>
      <c r="H163" s="17">
        <f>ROUND(G163/12,2)</f>
        <v>1.5</v>
      </c>
      <c r="I163" s="17">
        <f>H163*2</f>
        <v>3</v>
      </c>
      <c r="J163" s="18"/>
      <c r="K163" s="16">
        <v>0</v>
      </c>
      <c r="L163" s="17">
        <f>ROUND(K163/12,2)</f>
        <v>0</v>
      </c>
      <c r="M163" s="17">
        <f>L163*2</f>
        <v>0</v>
      </c>
      <c r="N163" s="18"/>
      <c r="O163" s="19">
        <f t="shared" si="4"/>
        <v>36</v>
      </c>
      <c r="P163" s="20">
        <f>ROUND(O163/24,2)</f>
        <v>1.5</v>
      </c>
      <c r="Q163" s="21">
        <f>P163*2</f>
        <v>3</v>
      </c>
      <c r="R163" s="22">
        <v>0</v>
      </c>
    </row>
    <row r="164" spans="1:18" x14ac:dyDescent="0.5">
      <c r="A164" s="65"/>
      <c r="B164" s="15" t="s">
        <v>14</v>
      </c>
      <c r="C164" s="16">
        <v>9</v>
      </c>
      <c r="D164" s="17">
        <f>ROUND(C164/12,2)</f>
        <v>0.75</v>
      </c>
      <c r="E164" s="17">
        <f>D164*2</f>
        <v>1.5</v>
      </c>
      <c r="F164" s="18"/>
      <c r="G164" s="16">
        <v>9</v>
      </c>
      <c r="H164" s="17">
        <f>ROUND(G164/12,2)</f>
        <v>0.75</v>
      </c>
      <c r="I164" s="17">
        <f>H164*2</f>
        <v>1.5</v>
      </c>
      <c r="J164" s="18"/>
      <c r="K164" s="16">
        <v>0</v>
      </c>
      <c r="L164" s="17">
        <f>ROUND(K164/12,2)</f>
        <v>0</v>
      </c>
      <c r="M164" s="17">
        <f>L164*2</f>
        <v>0</v>
      </c>
      <c r="N164" s="18"/>
      <c r="O164" s="47">
        <f t="shared" si="4"/>
        <v>18</v>
      </c>
      <c r="P164" s="20">
        <f>ROUND(O164/24,2)</f>
        <v>0.75</v>
      </c>
      <c r="Q164" s="21">
        <f>P164*2</f>
        <v>1.5</v>
      </c>
      <c r="R164" s="22">
        <v>0</v>
      </c>
    </row>
    <row r="165" spans="1:18" x14ac:dyDescent="0.5">
      <c r="A165" s="14" t="s">
        <v>65</v>
      </c>
      <c r="B165" s="15" t="s">
        <v>12</v>
      </c>
      <c r="C165" s="16">
        <v>3474</v>
      </c>
      <c r="D165" s="17">
        <f>ROUND(C165/18,2)</f>
        <v>193</v>
      </c>
      <c r="E165" s="17"/>
      <c r="F165" s="18">
        <f>SUM(D165,E166:E167)</f>
        <v>193</v>
      </c>
      <c r="G165" s="16">
        <v>3218</v>
      </c>
      <c r="H165" s="17">
        <f>ROUND(G165/18,2)</f>
        <v>178.78</v>
      </c>
      <c r="I165" s="17"/>
      <c r="J165" s="18">
        <f>SUM(H165,I166:I167)</f>
        <v>178.78</v>
      </c>
      <c r="K165" s="16">
        <v>251</v>
      </c>
      <c r="L165" s="17">
        <f>ROUND(K165/18,2)</f>
        <v>13.94</v>
      </c>
      <c r="M165" s="17"/>
      <c r="N165" s="18">
        <f>SUM(L165,M166:M167)</f>
        <v>13.94</v>
      </c>
      <c r="O165" s="19">
        <f t="shared" si="4"/>
        <v>6943</v>
      </c>
      <c r="P165" s="20">
        <f>ROUND(O165/36,2)</f>
        <v>192.86</v>
      </c>
      <c r="Q165" s="21" t="s">
        <v>29</v>
      </c>
      <c r="R165" s="22">
        <f>SUM(P165,Q166:Q167)</f>
        <v>192.86</v>
      </c>
    </row>
    <row r="166" spans="1:18" x14ac:dyDescent="0.5">
      <c r="A166" s="65"/>
      <c r="B166" s="15" t="s">
        <v>13</v>
      </c>
      <c r="C166" s="16">
        <v>0</v>
      </c>
      <c r="D166" s="17">
        <f>ROUND(C166/12,2)</f>
        <v>0</v>
      </c>
      <c r="E166" s="17">
        <f>D166*2</f>
        <v>0</v>
      </c>
      <c r="F166" s="18"/>
      <c r="G166" s="16">
        <v>0</v>
      </c>
      <c r="H166" s="17">
        <f>ROUND(G166/12,2)</f>
        <v>0</v>
      </c>
      <c r="I166" s="17">
        <f>H166*2</f>
        <v>0</v>
      </c>
      <c r="J166" s="18"/>
      <c r="K166" s="16">
        <v>0</v>
      </c>
      <c r="L166" s="17">
        <f>ROUND(K166/12,2)</f>
        <v>0</v>
      </c>
      <c r="M166" s="17">
        <f>L166*2</f>
        <v>0</v>
      </c>
      <c r="N166" s="18"/>
      <c r="O166" s="19">
        <f t="shared" si="4"/>
        <v>0</v>
      </c>
      <c r="P166" s="20">
        <f>ROUND(O166/24,2)</f>
        <v>0</v>
      </c>
      <c r="Q166" s="21">
        <f>P166*2</f>
        <v>0</v>
      </c>
      <c r="R166" s="22">
        <v>0</v>
      </c>
    </row>
    <row r="167" spans="1:18" x14ac:dyDescent="0.5">
      <c r="A167" s="65"/>
      <c r="B167" s="15" t="s">
        <v>14</v>
      </c>
      <c r="C167" s="16">
        <v>0</v>
      </c>
      <c r="D167" s="17">
        <f>ROUND(C167/12,2)</f>
        <v>0</v>
      </c>
      <c r="E167" s="17">
        <f>D167*2</f>
        <v>0</v>
      </c>
      <c r="F167" s="18"/>
      <c r="G167" s="16">
        <v>0</v>
      </c>
      <c r="H167" s="17">
        <f>ROUND(G167/12,2)</f>
        <v>0</v>
      </c>
      <c r="I167" s="17">
        <f>H167*2</f>
        <v>0</v>
      </c>
      <c r="J167" s="18"/>
      <c r="K167" s="16">
        <v>0</v>
      </c>
      <c r="L167" s="17">
        <f>ROUND(K167/12,2)</f>
        <v>0</v>
      </c>
      <c r="M167" s="17">
        <f>L167*2</f>
        <v>0</v>
      </c>
      <c r="N167" s="18"/>
      <c r="O167" s="47">
        <f t="shared" si="4"/>
        <v>0</v>
      </c>
      <c r="P167" s="20">
        <f>ROUND(O167/24,2)</f>
        <v>0</v>
      </c>
      <c r="Q167" s="21">
        <f>P167*2</f>
        <v>0</v>
      </c>
      <c r="R167" s="22">
        <v>0</v>
      </c>
    </row>
    <row r="168" spans="1:18" x14ac:dyDescent="0.5">
      <c r="A168" s="14" t="s">
        <v>66</v>
      </c>
      <c r="B168" s="15" t="s">
        <v>12</v>
      </c>
      <c r="C168" s="16">
        <v>2373</v>
      </c>
      <c r="D168" s="17">
        <f>ROUND(C168/18,2)</f>
        <v>131.83000000000001</v>
      </c>
      <c r="E168" s="17"/>
      <c r="F168" s="18">
        <f>SUM(D168,E169:E170)</f>
        <v>142.99</v>
      </c>
      <c r="G168" s="16">
        <v>3227</v>
      </c>
      <c r="H168" s="17">
        <f>ROUND(G168/18,2)</f>
        <v>179.28</v>
      </c>
      <c r="I168" s="17"/>
      <c r="J168" s="18">
        <f>SUM(H168,I169:I170)</f>
        <v>191.62</v>
      </c>
      <c r="K168" s="16">
        <v>35</v>
      </c>
      <c r="L168" s="17">
        <f>ROUND(K168/18,2)</f>
        <v>1.94</v>
      </c>
      <c r="M168" s="17"/>
      <c r="N168" s="18">
        <f>SUM(L168,M169:M170)</f>
        <v>1.94</v>
      </c>
      <c r="O168" s="19">
        <f t="shared" si="4"/>
        <v>5635</v>
      </c>
      <c r="P168" s="20">
        <f>ROUND(O168/36,2)</f>
        <v>156.53</v>
      </c>
      <c r="Q168" s="21" t="s">
        <v>29</v>
      </c>
      <c r="R168" s="22">
        <f>SUM(P168,Q169:Q170)</f>
        <v>168.27</v>
      </c>
    </row>
    <row r="169" spans="1:18" x14ac:dyDescent="0.5">
      <c r="A169" s="65"/>
      <c r="B169" s="15" t="s">
        <v>13</v>
      </c>
      <c r="C169" s="16">
        <v>39</v>
      </c>
      <c r="D169" s="17">
        <f>ROUND(C169/12,2)</f>
        <v>3.25</v>
      </c>
      <c r="E169" s="17">
        <f>D169*2</f>
        <v>6.5</v>
      </c>
      <c r="F169" s="18"/>
      <c r="G169" s="16">
        <v>47</v>
      </c>
      <c r="H169" s="17">
        <f>ROUND(G169/12,2)</f>
        <v>3.92</v>
      </c>
      <c r="I169" s="17">
        <f>H169*2</f>
        <v>7.84</v>
      </c>
      <c r="J169" s="18"/>
      <c r="K169" s="16">
        <v>0</v>
      </c>
      <c r="L169" s="17">
        <f>ROUND(K169/12,2)</f>
        <v>0</v>
      </c>
      <c r="M169" s="17">
        <f>L169*2</f>
        <v>0</v>
      </c>
      <c r="N169" s="18"/>
      <c r="O169" s="19">
        <f t="shared" si="4"/>
        <v>86</v>
      </c>
      <c r="P169" s="20">
        <f>ROUND(O169/24,2)</f>
        <v>3.58</v>
      </c>
      <c r="Q169" s="21">
        <f>P169*2</f>
        <v>7.16</v>
      </c>
      <c r="R169" s="22">
        <v>0</v>
      </c>
    </row>
    <row r="170" spans="1:18" x14ac:dyDescent="0.5">
      <c r="A170" s="65"/>
      <c r="B170" s="15" t="s">
        <v>14</v>
      </c>
      <c r="C170" s="16">
        <v>28</v>
      </c>
      <c r="D170" s="17">
        <f>ROUND(C170/12,2)</f>
        <v>2.33</v>
      </c>
      <c r="E170" s="17">
        <f>D170*2</f>
        <v>4.66</v>
      </c>
      <c r="F170" s="18"/>
      <c r="G170" s="16">
        <v>27</v>
      </c>
      <c r="H170" s="17">
        <f>ROUND(G170/12,2)</f>
        <v>2.25</v>
      </c>
      <c r="I170" s="17">
        <f>H170*2</f>
        <v>4.5</v>
      </c>
      <c r="J170" s="18"/>
      <c r="K170" s="16">
        <v>0</v>
      </c>
      <c r="L170" s="17">
        <f>ROUND(K170/12,2)</f>
        <v>0</v>
      </c>
      <c r="M170" s="17">
        <f>L170*2</f>
        <v>0</v>
      </c>
      <c r="N170" s="18"/>
      <c r="O170" s="47">
        <f t="shared" si="4"/>
        <v>55</v>
      </c>
      <c r="P170" s="20">
        <f>ROUND(O170/24,2)</f>
        <v>2.29</v>
      </c>
      <c r="Q170" s="21">
        <f>P170*2</f>
        <v>4.58</v>
      </c>
      <c r="R170" s="22">
        <v>0</v>
      </c>
    </row>
    <row r="171" spans="1:18" x14ac:dyDescent="0.5">
      <c r="A171" s="14" t="s">
        <v>67</v>
      </c>
      <c r="B171" s="15" t="s">
        <v>12</v>
      </c>
      <c r="C171" s="16">
        <v>1355</v>
      </c>
      <c r="D171" s="17">
        <f>ROUND(C171/18,2)</f>
        <v>75.28</v>
      </c>
      <c r="E171" s="17"/>
      <c r="F171" s="18">
        <f>SUM(D171,E172:E173)</f>
        <v>78.78</v>
      </c>
      <c r="G171" s="16">
        <v>2578</v>
      </c>
      <c r="H171" s="17">
        <f>ROUND(G171/18,2)</f>
        <v>143.22</v>
      </c>
      <c r="I171" s="17"/>
      <c r="J171" s="18">
        <f>SUM(H171,I172:I173)</f>
        <v>144.72</v>
      </c>
      <c r="K171" s="16">
        <v>50</v>
      </c>
      <c r="L171" s="17">
        <f>ROUND(K171/18,2)</f>
        <v>2.78</v>
      </c>
      <c r="M171" s="17"/>
      <c r="N171" s="18">
        <f>SUM(L171,M172:M173)</f>
        <v>2.78</v>
      </c>
      <c r="O171" s="19">
        <f t="shared" si="4"/>
        <v>3983</v>
      </c>
      <c r="P171" s="20">
        <f>ROUND(O171/36,2)</f>
        <v>110.64</v>
      </c>
      <c r="Q171" s="21" t="s">
        <v>29</v>
      </c>
      <c r="R171" s="22">
        <f>SUM(P171,Q172:Q173)</f>
        <v>113.14</v>
      </c>
    </row>
    <row r="172" spans="1:18" x14ac:dyDescent="0.5">
      <c r="A172" s="65"/>
      <c r="B172" s="15" t="s">
        <v>13</v>
      </c>
      <c r="C172" s="16">
        <v>21</v>
      </c>
      <c r="D172" s="17">
        <f>ROUND(C172/12,2)</f>
        <v>1.75</v>
      </c>
      <c r="E172" s="17">
        <f>D172*2</f>
        <v>3.5</v>
      </c>
      <c r="F172" s="18"/>
      <c r="G172" s="16">
        <v>9</v>
      </c>
      <c r="H172" s="17">
        <f>ROUND(G172/12,2)</f>
        <v>0.75</v>
      </c>
      <c r="I172" s="17">
        <f>H172*2</f>
        <v>1.5</v>
      </c>
      <c r="J172" s="18"/>
      <c r="K172" s="16">
        <v>0</v>
      </c>
      <c r="L172" s="17">
        <f>ROUND(K172/12,2)</f>
        <v>0</v>
      </c>
      <c r="M172" s="17">
        <f>L172*2</f>
        <v>0</v>
      </c>
      <c r="N172" s="18"/>
      <c r="O172" s="19">
        <f t="shared" si="4"/>
        <v>30</v>
      </c>
      <c r="P172" s="20">
        <f>ROUND(O172/24,2)</f>
        <v>1.25</v>
      </c>
      <c r="Q172" s="21">
        <f>P172*2</f>
        <v>2.5</v>
      </c>
      <c r="R172" s="22">
        <v>0</v>
      </c>
    </row>
    <row r="173" spans="1:18" x14ac:dyDescent="0.5">
      <c r="A173" s="65"/>
      <c r="B173" s="15" t="s">
        <v>14</v>
      </c>
      <c r="C173" s="16">
        <v>0</v>
      </c>
      <c r="D173" s="17">
        <f>ROUND(C173/12,2)</f>
        <v>0</v>
      </c>
      <c r="E173" s="17">
        <f>D173*2</f>
        <v>0</v>
      </c>
      <c r="F173" s="18"/>
      <c r="G173" s="16">
        <v>0</v>
      </c>
      <c r="H173" s="17">
        <f>ROUND(G173/12,2)</f>
        <v>0</v>
      </c>
      <c r="I173" s="17">
        <f>H173*2</f>
        <v>0</v>
      </c>
      <c r="J173" s="18"/>
      <c r="K173" s="16">
        <v>0</v>
      </c>
      <c r="L173" s="17">
        <f>ROUND(K173/12,2)</f>
        <v>0</v>
      </c>
      <c r="M173" s="17">
        <f>L173*2</f>
        <v>0</v>
      </c>
      <c r="N173" s="18"/>
      <c r="O173" s="47">
        <f t="shared" si="4"/>
        <v>0</v>
      </c>
      <c r="P173" s="20">
        <f>ROUND(O173/24,2)</f>
        <v>0</v>
      </c>
      <c r="Q173" s="21">
        <f>P173*2</f>
        <v>0</v>
      </c>
      <c r="R173" s="22">
        <v>0</v>
      </c>
    </row>
    <row r="174" spans="1:18" x14ac:dyDescent="0.5">
      <c r="A174" s="66" t="s">
        <v>27</v>
      </c>
      <c r="B174" s="49" t="s">
        <v>12</v>
      </c>
      <c r="C174" s="50">
        <f>SUM(C156,C159,C162,C165,C168,C171)</f>
        <v>18663</v>
      </c>
      <c r="D174" s="51">
        <f>ROUND(C174/18,2)</f>
        <v>1036.83</v>
      </c>
      <c r="E174" s="51"/>
      <c r="F174" s="52">
        <f>SUM(D174,E175:E176)</f>
        <v>1079.6699999999998</v>
      </c>
      <c r="G174" s="50">
        <f>SUM(G156,G159,G162,G165,G168,G171)</f>
        <v>17670</v>
      </c>
      <c r="H174" s="51">
        <f>ROUND(G174/18,2)</f>
        <v>981.67</v>
      </c>
      <c r="I174" s="51"/>
      <c r="J174" s="52">
        <f>SUM(H174,I175:I176)</f>
        <v>1338.1699999999998</v>
      </c>
      <c r="K174" s="50">
        <f>SUM(K156,K159,K162,K165,K168,K171)</f>
        <v>971</v>
      </c>
      <c r="L174" s="51">
        <f>ROUND(K174/18,2)</f>
        <v>53.94</v>
      </c>
      <c r="M174" s="51"/>
      <c r="N174" s="52">
        <f>SUM(L174,M175:M176)</f>
        <v>53.94</v>
      </c>
      <c r="O174" s="53">
        <f t="shared" si="4"/>
        <v>37304</v>
      </c>
      <c r="P174" s="54">
        <f>ROUND(O174/36,2)</f>
        <v>1036.22</v>
      </c>
      <c r="Q174" s="55" t="s">
        <v>29</v>
      </c>
      <c r="R174" s="22">
        <f>SUM(P174,Q175:Q176)</f>
        <v>1235.9000000000001</v>
      </c>
    </row>
    <row r="175" spans="1:18" x14ac:dyDescent="0.5">
      <c r="A175" s="67"/>
      <c r="B175" s="49" t="s">
        <v>13</v>
      </c>
      <c r="C175" s="50">
        <f>SUM(C157,C160,C163,C166,C169,C172)</f>
        <v>191</v>
      </c>
      <c r="D175" s="51">
        <f>ROUND(C175/12,2)</f>
        <v>15.92</v>
      </c>
      <c r="E175" s="51">
        <f>D175*2</f>
        <v>31.84</v>
      </c>
      <c r="F175" s="52"/>
      <c r="G175" s="50">
        <f>SUM(G157,G160,G163,G166,G169,G172)</f>
        <v>2068</v>
      </c>
      <c r="H175" s="51">
        <f>ROUND(G175/12,2)</f>
        <v>172.33</v>
      </c>
      <c r="I175" s="51">
        <f>H175*2</f>
        <v>344.66</v>
      </c>
      <c r="J175" s="52"/>
      <c r="K175" s="50">
        <f>SUM(K157,K160,K163,K166,K169,K172)</f>
        <v>0</v>
      </c>
      <c r="L175" s="51">
        <f>ROUND(K175/12,2)</f>
        <v>0</v>
      </c>
      <c r="M175" s="51">
        <f>L175*2</f>
        <v>0</v>
      </c>
      <c r="N175" s="52"/>
      <c r="O175" s="53">
        <f t="shared" si="4"/>
        <v>2259</v>
      </c>
      <c r="P175" s="54">
        <f>ROUND(O175/24,2)</f>
        <v>94.13</v>
      </c>
      <c r="Q175" s="55">
        <f>P175*2</f>
        <v>188.26</v>
      </c>
      <c r="R175" s="22">
        <v>0</v>
      </c>
    </row>
    <row r="176" spans="1:18" ht="22.5" thickBot="1" x14ac:dyDescent="0.55000000000000004">
      <c r="A176" s="69"/>
      <c r="B176" s="56" t="s">
        <v>14</v>
      </c>
      <c r="C176" s="57">
        <f>SUM(C158,C161,C164,C167,C170,C173)</f>
        <v>66</v>
      </c>
      <c r="D176" s="58">
        <f>ROUND(C176/12,2)</f>
        <v>5.5</v>
      </c>
      <c r="E176" s="58">
        <f>D176*2</f>
        <v>11</v>
      </c>
      <c r="F176" s="59"/>
      <c r="G176" s="57">
        <f>SUM(G158,G161,G164,G167,G170,G173)</f>
        <v>71</v>
      </c>
      <c r="H176" s="58">
        <f>ROUND(G176/12,2)</f>
        <v>5.92</v>
      </c>
      <c r="I176" s="58">
        <f>H176*2</f>
        <v>11.84</v>
      </c>
      <c r="J176" s="59"/>
      <c r="K176" s="57">
        <f>SUM(K158,K161,K164,K167,K170,K173)</f>
        <v>0</v>
      </c>
      <c r="L176" s="58">
        <f>ROUND(K176/12,2)</f>
        <v>0</v>
      </c>
      <c r="M176" s="58">
        <f>L176*2</f>
        <v>0</v>
      </c>
      <c r="N176" s="59"/>
      <c r="O176" s="70">
        <f t="shared" si="4"/>
        <v>137</v>
      </c>
      <c r="P176" s="62">
        <f>ROUND(O176/24,2)</f>
        <v>5.71</v>
      </c>
      <c r="Q176" s="62">
        <f>P176*2</f>
        <v>11.42</v>
      </c>
      <c r="R176" s="31">
        <v>0</v>
      </c>
    </row>
    <row r="177" spans="1:19" x14ac:dyDescent="0.5">
      <c r="A177" s="32" t="s">
        <v>68</v>
      </c>
      <c r="B177" s="43"/>
      <c r="C177" s="34"/>
      <c r="D177" s="35"/>
      <c r="E177" s="35"/>
      <c r="F177" s="36"/>
      <c r="G177" s="34"/>
      <c r="H177" s="35"/>
      <c r="I177" s="35"/>
      <c r="J177" s="36"/>
      <c r="K177" s="34"/>
      <c r="L177" s="35"/>
      <c r="M177" s="35"/>
      <c r="N177" s="36"/>
      <c r="O177" s="71"/>
      <c r="P177" s="42"/>
      <c r="Q177" s="42"/>
      <c r="R177" s="40"/>
    </row>
    <row r="178" spans="1:19" x14ac:dyDescent="0.5">
      <c r="A178" s="14" t="s">
        <v>11</v>
      </c>
      <c r="B178" s="15" t="s">
        <v>12</v>
      </c>
      <c r="C178" s="16">
        <f>4374+3656-2</f>
        <v>8028</v>
      </c>
      <c r="D178" s="17">
        <f>ROUND(C178/18,2)</f>
        <v>446</v>
      </c>
      <c r="E178" s="17"/>
      <c r="F178" s="18">
        <f>SUM(D178,E179:E180)</f>
        <v>512.15</v>
      </c>
      <c r="G178" s="16">
        <f>4184+4594</f>
        <v>8778</v>
      </c>
      <c r="H178" s="17">
        <f>ROUND(G178/18,2)</f>
        <v>487.67</v>
      </c>
      <c r="I178" s="17"/>
      <c r="J178" s="18">
        <f>SUM(H178,I179:I180)</f>
        <v>549.77</v>
      </c>
      <c r="K178" s="16">
        <v>2</v>
      </c>
      <c r="L178" s="17">
        <f>ROUND(K178/18,2)</f>
        <v>0.11</v>
      </c>
      <c r="M178" s="17"/>
      <c r="N178" s="18">
        <f>SUM(L178,M179:M180)</f>
        <v>0.11</v>
      </c>
      <c r="O178" s="19">
        <f>SUM(G178,C178,K178)</f>
        <v>16808</v>
      </c>
      <c r="P178" s="20">
        <f>ROUND(O178/36,2)</f>
        <v>466.89</v>
      </c>
      <c r="Q178" s="21" t="s">
        <v>29</v>
      </c>
      <c r="R178" s="22">
        <f>SUM(P178,Q179:Q180)</f>
        <v>531.024</v>
      </c>
    </row>
    <row r="179" spans="1:19" x14ac:dyDescent="0.5">
      <c r="A179" s="65"/>
      <c r="B179" s="15" t="s">
        <v>13</v>
      </c>
      <c r="C179" s="16">
        <v>0</v>
      </c>
      <c r="D179" s="17">
        <f>ROUND(C179/12,2)</f>
        <v>0</v>
      </c>
      <c r="E179" s="17">
        <f>D179*1.8</f>
        <v>0</v>
      </c>
      <c r="F179" s="18"/>
      <c r="G179" s="16">
        <v>0</v>
      </c>
      <c r="H179" s="17">
        <f>ROUND(G179/12,2)</f>
        <v>0</v>
      </c>
      <c r="I179" s="17">
        <f>H179*1.8</f>
        <v>0</v>
      </c>
      <c r="J179" s="18"/>
      <c r="K179" s="16">
        <v>0</v>
      </c>
      <c r="L179" s="17">
        <f>ROUND(K179/12,2)</f>
        <v>0</v>
      </c>
      <c r="M179" s="17">
        <f>L179*1.8</f>
        <v>0</v>
      </c>
      <c r="N179" s="18"/>
      <c r="O179" s="47">
        <f>SUM(G179,C179,K179)</f>
        <v>0</v>
      </c>
      <c r="P179" s="21">
        <f>ROUND(O179/24,2)</f>
        <v>0</v>
      </c>
      <c r="Q179" s="21">
        <f>P179*1.8</f>
        <v>0</v>
      </c>
      <c r="R179" s="22">
        <v>0</v>
      </c>
    </row>
    <row r="180" spans="1:19" ht="22.5" thickBot="1" x14ac:dyDescent="0.55000000000000004">
      <c r="A180" s="69"/>
      <c r="B180" s="24" t="s">
        <v>14</v>
      </c>
      <c r="C180" s="25">
        <v>441</v>
      </c>
      <c r="D180" s="26">
        <f>ROUND(C180/12,2)</f>
        <v>36.75</v>
      </c>
      <c r="E180" s="26">
        <f>D180*1.8</f>
        <v>66.150000000000006</v>
      </c>
      <c r="F180" s="27"/>
      <c r="G180" s="25">
        <v>414</v>
      </c>
      <c r="H180" s="26">
        <f>ROUND(G180/12,2)</f>
        <v>34.5</v>
      </c>
      <c r="I180" s="26">
        <f>H180*1.8</f>
        <v>62.1</v>
      </c>
      <c r="J180" s="27"/>
      <c r="K180" s="25">
        <v>0</v>
      </c>
      <c r="L180" s="26">
        <f>ROUND(K180/12,2)</f>
        <v>0</v>
      </c>
      <c r="M180" s="26">
        <f>L180*1.8</f>
        <v>0</v>
      </c>
      <c r="N180" s="27"/>
      <c r="O180" s="72">
        <f>SUM(G180,C180,K180)</f>
        <v>855</v>
      </c>
      <c r="P180" s="30">
        <f>ROUND(O180/24,2)</f>
        <v>35.630000000000003</v>
      </c>
      <c r="Q180" s="30">
        <f>P180*1.8</f>
        <v>64.134</v>
      </c>
      <c r="R180" s="31">
        <v>0</v>
      </c>
    </row>
    <row r="181" spans="1:19" x14ac:dyDescent="0.5">
      <c r="A181" s="32" t="s">
        <v>69</v>
      </c>
      <c r="B181" s="43"/>
      <c r="C181" s="34"/>
      <c r="D181" s="35"/>
      <c r="E181" s="35"/>
      <c r="F181" s="36"/>
      <c r="G181" s="34"/>
      <c r="H181" s="35"/>
      <c r="I181" s="35"/>
      <c r="J181" s="36"/>
      <c r="K181" s="34"/>
      <c r="L181" s="35"/>
      <c r="M181" s="35"/>
      <c r="N181" s="36"/>
      <c r="O181" s="41"/>
      <c r="P181" s="42"/>
      <c r="Q181" s="39"/>
      <c r="R181" s="40"/>
      <c r="S181" s="76"/>
    </row>
    <row r="182" spans="1:19" x14ac:dyDescent="0.5">
      <c r="A182" s="14" t="s">
        <v>70</v>
      </c>
      <c r="B182" s="15" t="s">
        <v>12</v>
      </c>
      <c r="C182" s="78">
        <f>9205+498.36</f>
        <v>9703.36</v>
      </c>
      <c r="D182" s="17">
        <f>ROUND(C182/18,2)</f>
        <v>539.08000000000004</v>
      </c>
      <c r="E182" s="17"/>
      <c r="F182" s="18">
        <f>SUM(D182,E183:E185)</f>
        <v>591.58000000000004</v>
      </c>
      <c r="G182" s="16">
        <f>10961+487.94</f>
        <v>11448.94</v>
      </c>
      <c r="H182" s="17">
        <f>ROUND(G182/18,2)</f>
        <v>636.04999999999995</v>
      </c>
      <c r="I182" s="17"/>
      <c r="J182" s="18">
        <f>SUM(H182,I183:I185)</f>
        <v>704.31499999999994</v>
      </c>
      <c r="K182" s="78">
        <v>176</v>
      </c>
      <c r="L182" s="17">
        <f>ROUND(K182/18,2)</f>
        <v>9.7799999999999994</v>
      </c>
      <c r="M182" s="17"/>
      <c r="N182" s="18">
        <f>SUM(L182,M183:M185)</f>
        <v>9.7799999999999994</v>
      </c>
      <c r="O182" s="19">
        <f t="shared" ref="O182:O213" si="5">SUM(G182,C182,K182)</f>
        <v>21328.300000000003</v>
      </c>
      <c r="P182" s="20">
        <f>ROUND(O182/36,2)</f>
        <v>592.45000000000005</v>
      </c>
      <c r="Q182" s="21" t="s">
        <v>29</v>
      </c>
      <c r="R182" s="22">
        <f>SUM(P182,Q183:Q185)</f>
        <v>652.82500000000005</v>
      </c>
      <c r="S182" s="79"/>
    </row>
    <row r="183" spans="1:19" x14ac:dyDescent="0.5">
      <c r="A183" s="65"/>
      <c r="B183" s="15" t="s">
        <v>71</v>
      </c>
      <c r="C183" s="16">
        <v>0</v>
      </c>
      <c r="D183" s="17">
        <f>ROUND(C183/12,2)</f>
        <v>0</v>
      </c>
      <c r="E183" s="17">
        <f>D183*1.5</f>
        <v>0</v>
      </c>
      <c r="F183" s="18"/>
      <c r="G183" s="16">
        <v>0</v>
      </c>
      <c r="H183" s="17">
        <f>ROUND(G183/12,2)</f>
        <v>0</v>
      </c>
      <c r="I183" s="17">
        <f>H183*1.5</f>
        <v>0</v>
      </c>
      <c r="J183" s="18"/>
      <c r="K183" s="16">
        <v>0</v>
      </c>
      <c r="L183" s="17">
        <f>ROUND(K183/12,2)</f>
        <v>0</v>
      </c>
      <c r="M183" s="17">
        <f>L183*1.5</f>
        <v>0</v>
      </c>
      <c r="N183" s="18"/>
      <c r="O183" s="19">
        <f t="shared" si="5"/>
        <v>0</v>
      </c>
      <c r="P183" s="20">
        <f>ROUND(O183/24,2)</f>
        <v>0</v>
      </c>
      <c r="Q183" s="21">
        <f>P183*1.5</f>
        <v>0</v>
      </c>
      <c r="R183" s="22">
        <v>0</v>
      </c>
      <c r="S183" s="79"/>
    </row>
    <row r="184" spans="1:19" x14ac:dyDescent="0.5">
      <c r="A184" s="65"/>
      <c r="B184" s="15" t="s">
        <v>13</v>
      </c>
      <c r="C184" s="78">
        <f>398+21.95</f>
        <v>419.95</v>
      </c>
      <c r="D184" s="17">
        <f>ROUND(C184/12,2)</f>
        <v>35</v>
      </c>
      <c r="E184" s="17">
        <f>D184*1.5</f>
        <v>52.5</v>
      </c>
      <c r="F184" s="18"/>
      <c r="G184" s="16">
        <f>523+23.16</f>
        <v>546.16</v>
      </c>
      <c r="H184" s="17">
        <f>ROUND(G184/12,2)</f>
        <v>45.51</v>
      </c>
      <c r="I184" s="17">
        <f>H184*1.5</f>
        <v>68.265000000000001</v>
      </c>
      <c r="J184" s="18"/>
      <c r="K184" s="78">
        <v>0</v>
      </c>
      <c r="L184" s="17">
        <f>ROUND(K184/12,2)</f>
        <v>0</v>
      </c>
      <c r="M184" s="17">
        <f>L184*1.5</f>
        <v>0</v>
      </c>
      <c r="N184" s="18"/>
      <c r="O184" s="19">
        <f t="shared" si="5"/>
        <v>966.1099999999999</v>
      </c>
      <c r="P184" s="20">
        <f>ROUND(O184/24,2)</f>
        <v>40.25</v>
      </c>
      <c r="Q184" s="21">
        <f>P184*1.5</f>
        <v>60.375</v>
      </c>
      <c r="R184" s="22">
        <v>0</v>
      </c>
      <c r="S184" s="79"/>
    </row>
    <row r="185" spans="1:19" x14ac:dyDescent="0.5">
      <c r="A185" s="65"/>
      <c r="B185" s="15" t="s">
        <v>14</v>
      </c>
      <c r="C185" s="16"/>
      <c r="D185" s="17">
        <f>ROUND(C185/12,2)</f>
        <v>0</v>
      </c>
      <c r="E185" s="17">
        <f>D185*1.5</f>
        <v>0</v>
      </c>
      <c r="F185" s="18"/>
      <c r="G185" s="16">
        <v>0</v>
      </c>
      <c r="H185" s="17">
        <f>ROUND(G185/12,2)</f>
        <v>0</v>
      </c>
      <c r="I185" s="17">
        <f>H185*1.5</f>
        <v>0</v>
      </c>
      <c r="J185" s="18"/>
      <c r="K185" s="16">
        <v>0</v>
      </c>
      <c r="L185" s="17">
        <f>ROUND(K185/12,2)</f>
        <v>0</v>
      </c>
      <c r="M185" s="17">
        <f>L185*1.5</f>
        <v>0</v>
      </c>
      <c r="N185" s="18"/>
      <c r="O185" s="19">
        <f t="shared" si="5"/>
        <v>0</v>
      </c>
      <c r="P185" s="20">
        <f>ROUND(O185/24,2)</f>
        <v>0</v>
      </c>
      <c r="Q185" s="21">
        <f>P185*1.5</f>
        <v>0</v>
      </c>
      <c r="R185" s="22">
        <v>0</v>
      </c>
      <c r="S185" s="79"/>
    </row>
    <row r="186" spans="1:19" x14ac:dyDescent="0.5">
      <c r="A186" s="14" t="s">
        <v>72</v>
      </c>
      <c r="B186" s="15" t="s">
        <v>12</v>
      </c>
      <c r="C186" s="78">
        <f>6103+213.58</f>
        <v>6316.58</v>
      </c>
      <c r="D186" s="17">
        <f>ROUND(C186/18,2)</f>
        <v>350.92</v>
      </c>
      <c r="E186" s="17"/>
      <c r="F186" s="18">
        <f>SUM(D186,E187:E189)</f>
        <v>390.59500000000003</v>
      </c>
      <c r="G186" s="16">
        <f>7186+209.12</f>
        <v>7395.12</v>
      </c>
      <c r="H186" s="17">
        <f>ROUND(G186/18,2)</f>
        <v>410.84</v>
      </c>
      <c r="I186" s="17"/>
      <c r="J186" s="18">
        <f>SUM(H186,I187:I189)</f>
        <v>434.96</v>
      </c>
      <c r="K186" s="78">
        <v>0</v>
      </c>
      <c r="L186" s="17">
        <f>ROUND(K186/18,2)</f>
        <v>0</v>
      </c>
      <c r="M186" s="17"/>
      <c r="N186" s="18">
        <f>SUM(L186,M187:M189)</f>
        <v>0</v>
      </c>
      <c r="O186" s="19">
        <f t="shared" si="5"/>
        <v>13711.7</v>
      </c>
      <c r="P186" s="20">
        <f>ROUND(O186/36,2)</f>
        <v>380.88</v>
      </c>
      <c r="Q186" s="21" t="s">
        <v>29</v>
      </c>
      <c r="R186" s="22">
        <f>SUM(P186,Q187:Q189)</f>
        <v>412.78499999999997</v>
      </c>
      <c r="S186" s="81"/>
    </row>
    <row r="187" spans="1:19" x14ac:dyDescent="0.5">
      <c r="A187" s="65"/>
      <c r="B187" s="15" t="s">
        <v>71</v>
      </c>
      <c r="C187" s="16">
        <v>0</v>
      </c>
      <c r="D187" s="17">
        <f>ROUND(C187/12,2)</f>
        <v>0</v>
      </c>
      <c r="E187" s="17">
        <f>D187*1.5</f>
        <v>0</v>
      </c>
      <c r="F187" s="18"/>
      <c r="G187" s="16">
        <v>0</v>
      </c>
      <c r="H187" s="17">
        <f>ROUND(G187/12,2)</f>
        <v>0</v>
      </c>
      <c r="I187" s="17">
        <f>H187*1.5</f>
        <v>0</v>
      </c>
      <c r="J187" s="18"/>
      <c r="K187" s="16">
        <v>0</v>
      </c>
      <c r="L187" s="17">
        <f>ROUND(K187/12,2)</f>
        <v>0</v>
      </c>
      <c r="M187" s="17">
        <f>L187*1.5</f>
        <v>0</v>
      </c>
      <c r="N187" s="18"/>
      <c r="O187" s="19">
        <f t="shared" si="5"/>
        <v>0</v>
      </c>
      <c r="P187" s="20">
        <f>ROUND(O187/24,2)</f>
        <v>0</v>
      </c>
      <c r="Q187" s="21">
        <f>P187*1.5</f>
        <v>0</v>
      </c>
      <c r="R187" s="22">
        <v>0</v>
      </c>
    </row>
    <row r="188" spans="1:19" x14ac:dyDescent="0.5">
      <c r="A188" s="65"/>
      <c r="B188" s="15" t="s">
        <v>13</v>
      </c>
      <c r="C188" s="78">
        <f>208+9.4</f>
        <v>217.4</v>
      </c>
      <c r="D188" s="17">
        <f>ROUND(C188/12,2)</f>
        <v>18.12</v>
      </c>
      <c r="E188" s="17">
        <f>D188*1.5</f>
        <v>27.18</v>
      </c>
      <c r="F188" s="18"/>
      <c r="G188" s="16">
        <f>99+9.93</f>
        <v>108.93</v>
      </c>
      <c r="H188" s="17">
        <f>ROUND(G188/12,2)</f>
        <v>9.08</v>
      </c>
      <c r="I188" s="17">
        <f>H188*1.5</f>
        <v>13.620000000000001</v>
      </c>
      <c r="J188" s="18"/>
      <c r="K188" s="78">
        <v>0</v>
      </c>
      <c r="L188" s="17">
        <f>ROUND(K188/12,2)</f>
        <v>0</v>
      </c>
      <c r="M188" s="17">
        <f>L188*1.5</f>
        <v>0</v>
      </c>
      <c r="N188" s="18"/>
      <c r="O188" s="19">
        <f t="shared" si="5"/>
        <v>326.33000000000004</v>
      </c>
      <c r="P188" s="20">
        <f>ROUND(O188/24,2)</f>
        <v>13.6</v>
      </c>
      <c r="Q188" s="21">
        <f>P188*1.5</f>
        <v>20.399999999999999</v>
      </c>
      <c r="R188" s="22">
        <v>0</v>
      </c>
    </row>
    <row r="189" spans="1:19" x14ac:dyDescent="0.5">
      <c r="A189" s="65"/>
      <c r="B189" s="15" t="s">
        <v>14</v>
      </c>
      <c r="C189" s="16">
        <v>100</v>
      </c>
      <c r="D189" s="17">
        <f>ROUND(C189/12,2)</f>
        <v>8.33</v>
      </c>
      <c r="E189" s="17">
        <f>D189*1.5</f>
        <v>12.495000000000001</v>
      </c>
      <c r="F189" s="18"/>
      <c r="G189" s="16">
        <v>84</v>
      </c>
      <c r="H189" s="17">
        <f>ROUND(G189/12,2)</f>
        <v>7</v>
      </c>
      <c r="I189" s="17">
        <f>H189*1.5</f>
        <v>10.5</v>
      </c>
      <c r="J189" s="18"/>
      <c r="K189" s="16">
        <v>0</v>
      </c>
      <c r="L189" s="17">
        <f>ROUND(K189/12,2)</f>
        <v>0</v>
      </c>
      <c r="M189" s="17">
        <f>L189*1.5</f>
        <v>0</v>
      </c>
      <c r="N189" s="18"/>
      <c r="O189" s="19">
        <f t="shared" si="5"/>
        <v>184</v>
      </c>
      <c r="P189" s="20">
        <f>ROUND(O189/24,2)</f>
        <v>7.67</v>
      </c>
      <c r="Q189" s="21">
        <f>P189*1.5</f>
        <v>11.504999999999999</v>
      </c>
      <c r="R189" s="22">
        <v>0</v>
      </c>
    </row>
    <row r="190" spans="1:19" x14ac:dyDescent="0.5">
      <c r="A190" s="14" t="s">
        <v>73</v>
      </c>
      <c r="B190" s="15" t="s">
        <v>12</v>
      </c>
      <c r="C190" s="78">
        <f>5484+85.43</f>
        <v>5569.43</v>
      </c>
      <c r="D190" s="17">
        <f>ROUND(C190/18,2)</f>
        <v>309.41000000000003</v>
      </c>
      <c r="E190" s="17"/>
      <c r="F190" s="18">
        <f>SUM(D190,E191:E193)</f>
        <v>312.125</v>
      </c>
      <c r="G190" s="16">
        <f>5525+83.65</f>
        <v>5608.65</v>
      </c>
      <c r="H190" s="17">
        <f>ROUND(G190/18,2)</f>
        <v>311.58999999999997</v>
      </c>
      <c r="I190" s="17"/>
      <c r="J190" s="18">
        <f>SUM(H190,I191:I193)</f>
        <v>318.08499999999998</v>
      </c>
      <c r="K190" s="78">
        <v>52</v>
      </c>
      <c r="L190" s="17">
        <f>ROUND(K190/18,2)</f>
        <v>2.89</v>
      </c>
      <c r="M190" s="17"/>
      <c r="N190" s="18">
        <f>SUM(L190,M191:M193)</f>
        <v>2.89</v>
      </c>
      <c r="O190" s="19">
        <f t="shared" si="5"/>
        <v>11230.08</v>
      </c>
      <c r="P190" s="20">
        <f>ROUND(O190/36,2)</f>
        <v>311.95</v>
      </c>
      <c r="Q190" s="21" t="s">
        <v>29</v>
      </c>
      <c r="R190" s="22">
        <f>SUM(P190,Q191:Q193)</f>
        <v>316.55500000000001</v>
      </c>
    </row>
    <row r="191" spans="1:19" x14ac:dyDescent="0.5">
      <c r="A191" s="65"/>
      <c r="B191" s="15" t="s">
        <v>71</v>
      </c>
      <c r="C191" s="16">
        <v>0</v>
      </c>
      <c r="D191" s="17">
        <f>ROUND(C191/12,2)</f>
        <v>0</v>
      </c>
      <c r="E191" s="17">
        <f>D191*1.5</f>
        <v>0</v>
      </c>
      <c r="F191" s="18"/>
      <c r="G191" s="16">
        <v>0</v>
      </c>
      <c r="H191" s="17">
        <f>ROUND(G191/12,2)</f>
        <v>0</v>
      </c>
      <c r="I191" s="17">
        <f>H191*1.5</f>
        <v>0</v>
      </c>
      <c r="J191" s="18"/>
      <c r="K191" s="16">
        <v>0</v>
      </c>
      <c r="L191" s="17">
        <f>ROUND(K191/12,2)</f>
        <v>0</v>
      </c>
      <c r="M191" s="17">
        <f>L191*1.5</f>
        <v>0</v>
      </c>
      <c r="N191" s="18"/>
      <c r="O191" s="19">
        <f t="shared" si="5"/>
        <v>0</v>
      </c>
      <c r="P191" s="20">
        <f>ROUND(O191/24,2)</f>
        <v>0</v>
      </c>
      <c r="Q191" s="21">
        <f>P191*1.5</f>
        <v>0</v>
      </c>
      <c r="R191" s="22">
        <v>0</v>
      </c>
    </row>
    <row r="192" spans="1:19" x14ac:dyDescent="0.5">
      <c r="A192" s="65"/>
      <c r="B192" s="15" t="s">
        <v>13</v>
      </c>
      <c r="C192" s="78">
        <f>18+3.76</f>
        <v>21.759999999999998</v>
      </c>
      <c r="D192" s="17">
        <f>ROUND(C192/12,2)</f>
        <v>1.81</v>
      </c>
      <c r="E192" s="17">
        <f>D192*1.5</f>
        <v>2.7149999999999999</v>
      </c>
      <c r="F192" s="18"/>
      <c r="G192" s="16">
        <f>48+3.97</f>
        <v>51.97</v>
      </c>
      <c r="H192" s="17">
        <f>ROUND(G192/12,2)</f>
        <v>4.33</v>
      </c>
      <c r="I192" s="17">
        <f>H192*1.5</f>
        <v>6.4950000000000001</v>
      </c>
      <c r="J192" s="18"/>
      <c r="K192" s="78">
        <v>0</v>
      </c>
      <c r="L192" s="17">
        <f>ROUND(K192/12,2)</f>
        <v>0</v>
      </c>
      <c r="M192" s="17">
        <f>L192*1.5</f>
        <v>0</v>
      </c>
      <c r="N192" s="18"/>
      <c r="O192" s="19">
        <f t="shared" si="5"/>
        <v>73.72999999999999</v>
      </c>
      <c r="P192" s="20">
        <f>ROUND(O192/24,2)</f>
        <v>3.07</v>
      </c>
      <c r="Q192" s="21">
        <f>P192*1.5</f>
        <v>4.6049999999999995</v>
      </c>
      <c r="R192" s="22">
        <v>0</v>
      </c>
    </row>
    <row r="193" spans="1:19" x14ac:dyDescent="0.5">
      <c r="A193" s="65"/>
      <c r="B193" s="15" t="s">
        <v>14</v>
      </c>
      <c r="C193" s="16"/>
      <c r="D193" s="17">
        <f>ROUND(C193/12,2)</f>
        <v>0</v>
      </c>
      <c r="E193" s="17">
        <f>D193*1.5</f>
        <v>0</v>
      </c>
      <c r="F193" s="18"/>
      <c r="G193" s="16">
        <v>0</v>
      </c>
      <c r="H193" s="17">
        <f>ROUND(G193/12,2)</f>
        <v>0</v>
      </c>
      <c r="I193" s="17">
        <f>H193*1.5</f>
        <v>0</v>
      </c>
      <c r="J193" s="18"/>
      <c r="K193" s="16">
        <v>0</v>
      </c>
      <c r="L193" s="17">
        <f>ROUND(K193/12,2)</f>
        <v>0</v>
      </c>
      <c r="M193" s="17">
        <f>L193*1.5</f>
        <v>0</v>
      </c>
      <c r="N193" s="18"/>
      <c r="O193" s="19">
        <f t="shared" si="5"/>
        <v>0</v>
      </c>
      <c r="P193" s="20">
        <f>ROUND(O193/24,2)</f>
        <v>0</v>
      </c>
      <c r="Q193" s="21">
        <f>P193*1.5</f>
        <v>0</v>
      </c>
      <c r="R193" s="22">
        <v>0</v>
      </c>
    </row>
    <row r="194" spans="1:19" x14ac:dyDescent="0.5">
      <c r="A194" s="14" t="s">
        <v>74</v>
      </c>
      <c r="B194" s="15" t="s">
        <v>12</v>
      </c>
      <c r="C194" s="16">
        <v>4422</v>
      </c>
      <c r="D194" s="17">
        <f>ROUND(C194/18,2)</f>
        <v>245.67</v>
      </c>
      <c r="E194" s="17"/>
      <c r="F194" s="18">
        <f>SUM(D194,E195:E197)</f>
        <v>248.29499999999999</v>
      </c>
      <c r="G194" s="16">
        <v>4208</v>
      </c>
      <c r="H194" s="17">
        <f>ROUND(G194/18,2)</f>
        <v>233.78</v>
      </c>
      <c r="I194" s="17"/>
      <c r="J194" s="18">
        <f>SUM(H194,I195:I197)</f>
        <v>237.905</v>
      </c>
      <c r="K194" s="16">
        <v>0</v>
      </c>
      <c r="L194" s="17">
        <f>ROUND(K194/18,2)</f>
        <v>0</v>
      </c>
      <c r="M194" s="17"/>
      <c r="N194" s="18">
        <f>SUM(L194,M195:M197)</f>
        <v>0</v>
      </c>
      <c r="O194" s="19">
        <f t="shared" si="5"/>
        <v>8630</v>
      </c>
      <c r="P194" s="20">
        <f>ROUND(O194/36,2)</f>
        <v>239.72</v>
      </c>
      <c r="Q194" s="21" t="s">
        <v>29</v>
      </c>
      <c r="R194" s="22">
        <f>SUM(P194,Q195:Q197)</f>
        <v>243.095</v>
      </c>
    </row>
    <row r="195" spans="1:19" x14ac:dyDescent="0.5">
      <c r="A195" s="82"/>
      <c r="B195" s="15" t="s">
        <v>71</v>
      </c>
      <c r="C195" s="16">
        <v>0</v>
      </c>
      <c r="D195" s="17">
        <f>ROUND(C195/12,2)</f>
        <v>0</v>
      </c>
      <c r="E195" s="17">
        <f>D195*1.5</f>
        <v>0</v>
      </c>
      <c r="F195" s="18"/>
      <c r="G195" s="16">
        <v>0</v>
      </c>
      <c r="H195" s="17">
        <f>ROUND(G195/12,2)</f>
        <v>0</v>
      </c>
      <c r="I195" s="17">
        <f>H195*1.5</f>
        <v>0</v>
      </c>
      <c r="J195" s="18"/>
      <c r="K195" s="16">
        <v>0</v>
      </c>
      <c r="L195" s="17">
        <f>ROUND(K195/12,2)</f>
        <v>0</v>
      </c>
      <c r="M195" s="17">
        <f>L195*1.5</f>
        <v>0</v>
      </c>
      <c r="N195" s="18"/>
      <c r="O195" s="19">
        <f t="shared" si="5"/>
        <v>0</v>
      </c>
      <c r="P195" s="20">
        <f>ROUND(O195/24,2)</f>
        <v>0</v>
      </c>
      <c r="Q195" s="21">
        <f>P195*1.5</f>
        <v>0</v>
      </c>
      <c r="R195" s="22">
        <v>0</v>
      </c>
    </row>
    <row r="196" spans="1:19" x14ac:dyDescent="0.5">
      <c r="A196" s="65"/>
      <c r="B196" s="15" t="s">
        <v>13</v>
      </c>
      <c r="C196" s="16">
        <v>0</v>
      </c>
      <c r="D196" s="17">
        <f>ROUND(C196/12,2)</f>
        <v>0</v>
      </c>
      <c r="E196" s="17">
        <f>D196*1.5</f>
        <v>0</v>
      </c>
      <c r="F196" s="18"/>
      <c r="G196" s="16">
        <v>0</v>
      </c>
      <c r="H196" s="17">
        <f>ROUND(G196/12,2)</f>
        <v>0</v>
      </c>
      <c r="I196" s="17">
        <f>H196*1.5</f>
        <v>0</v>
      </c>
      <c r="J196" s="18"/>
      <c r="K196" s="16">
        <v>0</v>
      </c>
      <c r="L196" s="17">
        <f>ROUND(K196/12,2)</f>
        <v>0</v>
      </c>
      <c r="M196" s="17">
        <f>L196*1.5</f>
        <v>0</v>
      </c>
      <c r="N196" s="18"/>
      <c r="O196" s="19">
        <f t="shared" si="5"/>
        <v>0</v>
      </c>
      <c r="P196" s="20">
        <f>ROUND(O196/24,2)</f>
        <v>0</v>
      </c>
      <c r="Q196" s="21">
        <f>P196*1.5</f>
        <v>0</v>
      </c>
      <c r="R196" s="22">
        <v>0</v>
      </c>
    </row>
    <row r="197" spans="1:19" x14ac:dyDescent="0.5">
      <c r="A197" s="65"/>
      <c r="B197" s="15" t="s">
        <v>14</v>
      </c>
      <c r="C197" s="16">
        <v>21</v>
      </c>
      <c r="D197" s="17">
        <f>ROUND(C197/12,2)</f>
        <v>1.75</v>
      </c>
      <c r="E197" s="17">
        <f>D197*1.5</f>
        <v>2.625</v>
      </c>
      <c r="F197" s="18"/>
      <c r="G197" s="16">
        <v>33</v>
      </c>
      <c r="H197" s="17">
        <f>ROUND(G197/12,2)</f>
        <v>2.75</v>
      </c>
      <c r="I197" s="17">
        <f>H197*1.5</f>
        <v>4.125</v>
      </c>
      <c r="J197" s="18"/>
      <c r="K197" s="16">
        <v>0</v>
      </c>
      <c r="L197" s="17">
        <f>ROUND(K197/12,2)</f>
        <v>0</v>
      </c>
      <c r="M197" s="17">
        <f>L197*1.5</f>
        <v>0</v>
      </c>
      <c r="N197" s="18"/>
      <c r="O197" s="19">
        <f t="shared" si="5"/>
        <v>54</v>
      </c>
      <c r="P197" s="20">
        <f>ROUND(O197/24,2)</f>
        <v>2.25</v>
      </c>
      <c r="Q197" s="21">
        <f>P197*1.5</f>
        <v>3.375</v>
      </c>
      <c r="R197" s="22">
        <v>0</v>
      </c>
    </row>
    <row r="198" spans="1:19" x14ac:dyDescent="0.5">
      <c r="A198" s="14" t="s">
        <v>75</v>
      </c>
      <c r="B198" s="15" t="s">
        <v>12</v>
      </c>
      <c r="C198" s="78">
        <f>284+71.19</f>
        <v>355.19</v>
      </c>
      <c r="D198" s="17">
        <f>ROUND(C198/18,2)</f>
        <v>19.73</v>
      </c>
      <c r="E198" s="17"/>
      <c r="F198" s="18">
        <f>SUM(D198,E199:E201)</f>
        <v>20.12</v>
      </c>
      <c r="G198" s="16">
        <f>304+69.71</f>
        <v>373.71</v>
      </c>
      <c r="H198" s="17">
        <f>ROUND(G198/18,2)</f>
        <v>20.76</v>
      </c>
      <c r="I198" s="17"/>
      <c r="J198" s="18">
        <f>SUM(H198,I199:I201)</f>
        <v>21.180000000000003</v>
      </c>
      <c r="K198" s="78">
        <v>0</v>
      </c>
      <c r="L198" s="17">
        <f>ROUND(K198/18,2)</f>
        <v>0</v>
      </c>
      <c r="M198" s="17"/>
      <c r="N198" s="18">
        <f>SUM(L198,M199:M201)</f>
        <v>0</v>
      </c>
      <c r="O198" s="19">
        <f t="shared" si="5"/>
        <v>728.9</v>
      </c>
      <c r="P198" s="20">
        <f>ROUND(O198/36,2)</f>
        <v>20.25</v>
      </c>
      <c r="Q198" s="21" t="s">
        <v>29</v>
      </c>
      <c r="R198" s="22">
        <f>SUM(P198,Q199:Q201)</f>
        <v>20.655000000000001</v>
      </c>
    </row>
    <row r="199" spans="1:19" x14ac:dyDescent="0.5">
      <c r="A199" s="65"/>
      <c r="B199" s="15" t="s">
        <v>71</v>
      </c>
      <c r="C199" s="16">
        <v>0</v>
      </c>
      <c r="D199" s="17">
        <f>ROUND(C199/12,2)</f>
        <v>0</v>
      </c>
      <c r="E199" s="17">
        <f>D199*1.5</f>
        <v>0</v>
      </c>
      <c r="F199" s="18"/>
      <c r="G199" s="16">
        <v>0</v>
      </c>
      <c r="H199" s="17">
        <f>ROUND(G199/12,2)</f>
        <v>0</v>
      </c>
      <c r="I199" s="17">
        <f>H199*1.5</f>
        <v>0</v>
      </c>
      <c r="J199" s="18"/>
      <c r="K199" s="16">
        <v>0</v>
      </c>
      <c r="L199" s="17">
        <f>ROUND(K199/12,2)</f>
        <v>0</v>
      </c>
      <c r="M199" s="17">
        <f>L199*1.5</f>
        <v>0</v>
      </c>
      <c r="N199" s="18"/>
      <c r="O199" s="19">
        <f t="shared" si="5"/>
        <v>0</v>
      </c>
      <c r="P199" s="20">
        <f>ROUND(O199/24,2)</f>
        <v>0</v>
      </c>
      <c r="Q199" s="21">
        <f>P199*1.5</f>
        <v>0</v>
      </c>
      <c r="R199" s="22">
        <v>0</v>
      </c>
    </row>
    <row r="200" spans="1:19" x14ac:dyDescent="0.5">
      <c r="A200" s="65"/>
      <c r="B200" s="15" t="s">
        <v>13</v>
      </c>
      <c r="C200" s="78">
        <v>3.13</v>
      </c>
      <c r="D200" s="17">
        <f>ROUND(C200/12,2)</f>
        <v>0.26</v>
      </c>
      <c r="E200" s="17">
        <f>D200*1.5</f>
        <v>0.39</v>
      </c>
      <c r="F200" s="18"/>
      <c r="G200" s="16">
        <v>3.3088235294117645</v>
      </c>
      <c r="H200" s="17">
        <f>ROUND(G200/12,2)</f>
        <v>0.28000000000000003</v>
      </c>
      <c r="I200" s="17">
        <f>H200*1.5</f>
        <v>0.42000000000000004</v>
      </c>
      <c r="J200" s="18"/>
      <c r="K200" s="78">
        <v>0</v>
      </c>
      <c r="L200" s="17">
        <f>ROUND(K200/12,2)</f>
        <v>0</v>
      </c>
      <c r="M200" s="17">
        <f>L200*1.5</f>
        <v>0</v>
      </c>
      <c r="N200" s="18"/>
      <c r="O200" s="19">
        <f t="shared" si="5"/>
        <v>6.4388235294117644</v>
      </c>
      <c r="P200" s="20">
        <f>ROUND(O200/24,2)</f>
        <v>0.27</v>
      </c>
      <c r="Q200" s="21">
        <f>P200*1.5</f>
        <v>0.40500000000000003</v>
      </c>
      <c r="R200" s="22">
        <v>0</v>
      </c>
    </row>
    <row r="201" spans="1:19" x14ac:dyDescent="0.5">
      <c r="A201" s="65"/>
      <c r="B201" s="15" t="s">
        <v>14</v>
      </c>
      <c r="C201" s="16">
        <v>0</v>
      </c>
      <c r="D201" s="17">
        <f>ROUND(C201/12,2)</f>
        <v>0</v>
      </c>
      <c r="E201" s="17">
        <f>D201*1.5</f>
        <v>0</v>
      </c>
      <c r="F201" s="18"/>
      <c r="G201" s="16">
        <v>0</v>
      </c>
      <c r="H201" s="17">
        <f>ROUND(G201/12,2)</f>
        <v>0</v>
      </c>
      <c r="I201" s="17">
        <f>H201*1.5</f>
        <v>0</v>
      </c>
      <c r="J201" s="18"/>
      <c r="K201" s="16">
        <v>0</v>
      </c>
      <c r="L201" s="17">
        <f>ROUND(K201/12,2)</f>
        <v>0</v>
      </c>
      <c r="M201" s="17">
        <f>L201*1.5</f>
        <v>0</v>
      </c>
      <c r="N201" s="18"/>
      <c r="O201" s="19">
        <f t="shared" si="5"/>
        <v>0</v>
      </c>
      <c r="P201" s="20">
        <f>ROUND(O201/24,2)</f>
        <v>0</v>
      </c>
      <c r="Q201" s="21">
        <f>P201*1.5</f>
        <v>0</v>
      </c>
      <c r="R201" s="22">
        <v>0</v>
      </c>
    </row>
    <row r="202" spans="1:19" x14ac:dyDescent="0.5">
      <c r="A202" s="14" t="s">
        <v>76</v>
      </c>
      <c r="B202" s="15" t="s">
        <v>12</v>
      </c>
      <c r="C202" s="78">
        <v>56.96</v>
      </c>
      <c r="D202" s="17">
        <f>ROUND(C202/18,2)</f>
        <v>3.16</v>
      </c>
      <c r="E202" s="17"/>
      <c r="F202" s="18">
        <f>SUM(D202,E203:E205)</f>
        <v>9.85</v>
      </c>
      <c r="G202" s="16">
        <v>55.764705882352942</v>
      </c>
      <c r="H202" s="17">
        <f>ROUND(G202/18,2)</f>
        <v>3.1</v>
      </c>
      <c r="I202" s="17"/>
      <c r="J202" s="18">
        <f>SUM(H202,I203:I205)</f>
        <v>7.93</v>
      </c>
      <c r="K202" s="78">
        <v>0</v>
      </c>
      <c r="L202" s="17">
        <f>ROUND(K202/18,2)</f>
        <v>0</v>
      </c>
      <c r="M202" s="17"/>
      <c r="N202" s="18">
        <f>SUM(L202,M203:M205)</f>
        <v>0</v>
      </c>
      <c r="O202" s="19">
        <f t="shared" si="5"/>
        <v>112.72470588235294</v>
      </c>
      <c r="P202" s="20">
        <f>ROUND(O202/36,2)</f>
        <v>3.13</v>
      </c>
      <c r="Q202" s="21" t="s">
        <v>29</v>
      </c>
      <c r="R202" s="22">
        <f>SUM(P202,Q203:Q205)</f>
        <v>8.89</v>
      </c>
    </row>
    <row r="203" spans="1:19" x14ac:dyDescent="0.5">
      <c r="A203" s="65" t="s">
        <v>77</v>
      </c>
      <c r="B203" s="15" t="s">
        <v>71</v>
      </c>
      <c r="C203" s="16">
        <v>0</v>
      </c>
      <c r="D203" s="17">
        <f>ROUND(C203/12,2)</f>
        <v>0</v>
      </c>
      <c r="E203" s="17">
        <f>D203*1.5</f>
        <v>0</v>
      </c>
      <c r="F203" s="18"/>
      <c r="G203" s="16">
        <v>0</v>
      </c>
      <c r="H203" s="17">
        <f>ROUND(G203/12,2)</f>
        <v>0</v>
      </c>
      <c r="I203" s="17">
        <f>H203*1.5</f>
        <v>0</v>
      </c>
      <c r="J203" s="18"/>
      <c r="K203" s="16">
        <v>0</v>
      </c>
      <c r="L203" s="17">
        <f>ROUND(K203/12,2)</f>
        <v>0</v>
      </c>
      <c r="M203" s="17">
        <f>L203*1.5</f>
        <v>0</v>
      </c>
      <c r="N203" s="18"/>
      <c r="O203" s="19">
        <f t="shared" si="5"/>
        <v>0</v>
      </c>
      <c r="P203" s="20">
        <f>ROUND(O203/24,2)</f>
        <v>0</v>
      </c>
      <c r="Q203" s="21">
        <f>P203*1.5</f>
        <v>0</v>
      </c>
      <c r="R203" s="22">
        <v>0</v>
      </c>
    </row>
    <row r="204" spans="1:19" x14ac:dyDescent="0.5">
      <c r="A204" s="65"/>
      <c r="B204" s="15" t="s">
        <v>13</v>
      </c>
      <c r="C204" s="78">
        <v>2.5099999999999998</v>
      </c>
      <c r="D204" s="17">
        <f>ROUND(C204/12,2)</f>
        <v>0.21</v>
      </c>
      <c r="E204" s="17">
        <f>D204*1.5</f>
        <v>0.315</v>
      </c>
      <c r="F204" s="18"/>
      <c r="G204" s="16">
        <v>2.6470588235294117</v>
      </c>
      <c r="H204" s="17">
        <f>ROUND(G204/12,2)</f>
        <v>0.22</v>
      </c>
      <c r="I204" s="17">
        <f>H204*1.5</f>
        <v>0.33</v>
      </c>
      <c r="J204" s="18"/>
      <c r="K204" s="78">
        <v>0</v>
      </c>
      <c r="L204" s="17">
        <f>ROUND(K204/12,2)</f>
        <v>0</v>
      </c>
      <c r="M204" s="17">
        <f>L204*1.5</f>
        <v>0</v>
      </c>
      <c r="N204" s="18"/>
      <c r="O204" s="19">
        <f t="shared" si="5"/>
        <v>5.157058823529411</v>
      </c>
      <c r="P204" s="20">
        <f>ROUND(O204/24,2)</f>
        <v>0.21</v>
      </c>
      <c r="Q204" s="21">
        <f>P204*1.5</f>
        <v>0.315</v>
      </c>
      <c r="R204" s="22">
        <v>0</v>
      </c>
    </row>
    <row r="205" spans="1:19" x14ac:dyDescent="0.5">
      <c r="A205" s="65"/>
      <c r="B205" s="15" t="s">
        <v>14</v>
      </c>
      <c r="C205" s="16">
        <v>51</v>
      </c>
      <c r="D205" s="17">
        <f>ROUND(C205/12,2)</f>
        <v>4.25</v>
      </c>
      <c r="E205" s="17">
        <f>D205*1.5</f>
        <v>6.375</v>
      </c>
      <c r="F205" s="18"/>
      <c r="G205" s="16">
        <v>36</v>
      </c>
      <c r="H205" s="17">
        <f>ROUND(G205/12,2)</f>
        <v>3</v>
      </c>
      <c r="I205" s="17">
        <f>H205*1.5</f>
        <v>4.5</v>
      </c>
      <c r="J205" s="18"/>
      <c r="K205" s="16">
        <v>0</v>
      </c>
      <c r="L205" s="17">
        <f>ROUND(K205/12,2)</f>
        <v>0</v>
      </c>
      <c r="M205" s="17">
        <f>L205*1.5</f>
        <v>0</v>
      </c>
      <c r="N205" s="18"/>
      <c r="O205" s="19">
        <f t="shared" si="5"/>
        <v>87</v>
      </c>
      <c r="P205" s="20">
        <f>ROUND(O205/24,2)</f>
        <v>3.63</v>
      </c>
      <c r="Q205" s="21">
        <f>P205*1.5</f>
        <v>5.4450000000000003</v>
      </c>
      <c r="R205" s="22">
        <v>0</v>
      </c>
    </row>
    <row r="206" spans="1:19" x14ac:dyDescent="0.5">
      <c r="A206" s="14" t="s">
        <v>11</v>
      </c>
      <c r="B206" s="15" t="s">
        <v>12</v>
      </c>
      <c r="C206" s="77">
        <f>1583+28.48</f>
        <v>1611.48</v>
      </c>
      <c r="D206" s="17">
        <f>ROUND(C206/18,2)</f>
        <v>89.53</v>
      </c>
      <c r="E206" s="17"/>
      <c r="F206" s="18">
        <f>SUM(D206,E207:E209)</f>
        <v>89.68</v>
      </c>
      <c r="G206" s="80">
        <f>1590+41.82</f>
        <v>1631.82</v>
      </c>
      <c r="H206" s="17">
        <f>ROUND(G206/18,2)</f>
        <v>90.66</v>
      </c>
      <c r="I206" s="17"/>
      <c r="J206" s="18">
        <f>SUM(H206,I207:I209)</f>
        <v>90.914999999999992</v>
      </c>
      <c r="K206" s="78">
        <v>120</v>
      </c>
      <c r="L206" s="17">
        <f>ROUND(K206/18,2)</f>
        <v>6.67</v>
      </c>
      <c r="M206" s="17"/>
      <c r="N206" s="18">
        <f>SUM(L206,M207:M209)</f>
        <v>6.67</v>
      </c>
      <c r="O206" s="19">
        <f t="shared" si="5"/>
        <v>3363.3</v>
      </c>
      <c r="P206" s="20">
        <f>ROUND(O206/36,2)</f>
        <v>93.43</v>
      </c>
      <c r="Q206" s="21" t="s">
        <v>29</v>
      </c>
      <c r="R206" s="22">
        <f>SUM(P206,Q207:Q209)</f>
        <v>93.625</v>
      </c>
    </row>
    <row r="207" spans="1:19" x14ac:dyDescent="0.5">
      <c r="A207" s="82"/>
      <c r="B207" s="15" t="s">
        <v>71</v>
      </c>
      <c r="C207" s="80">
        <v>0</v>
      </c>
      <c r="D207" s="17">
        <f>ROUND(C207/12,2)</f>
        <v>0</v>
      </c>
      <c r="E207" s="17">
        <f>D207*1.5</f>
        <v>0</v>
      </c>
      <c r="F207" s="18"/>
      <c r="G207" s="80">
        <v>0</v>
      </c>
      <c r="H207" s="17">
        <f>ROUND(G207/12,2)</f>
        <v>0</v>
      </c>
      <c r="I207" s="17">
        <f>H207*1.5</f>
        <v>0</v>
      </c>
      <c r="J207" s="18"/>
      <c r="K207" s="16">
        <v>0</v>
      </c>
      <c r="L207" s="17">
        <f>ROUND(K207/12,2)</f>
        <v>0</v>
      </c>
      <c r="M207" s="17">
        <f>L207*1.5</f>
        <v>0</v>
      </c>
      <c r="N207" s="18"/>
      <c r="O207" s="19">
        <f t="shared" si="5"/>
        <v>0</v>
      </c>
      <c r="P207" s="20">
        <f>ROUND(O207/24,2)</f>
        <v>0</v>
      </c>
      <c r="Q207" s="21">
        <f>P207*1.5</f>
        <v>0</v>
      </c>
      <c r="R207" s="22">
        <v>0</v>
      </c>
    </row>
    <row r="208" spans="1:19" x14ac:dyDescent="0.5">
      <c r="A208" s="65"/>
      <c r="B208" s="15" t="s">
        <v>13</v>
      </c>
      <c r="C208" s="80">
        <v>1.25</v>
      </c>
      <c r="D208" s="17">
        <f>ROUND(C208/12,2)</f>
        <v>0.1</v>
      </c>
      <c r="E208" s="17">
        <f>D208*1.5</f>
        <v>0.15000000000000002</v>
      </c>
      <c r="F208" s="18"/>
      <c r="G208" s="80">
        <v>1.9852941176470589</v>
      </c>
      <c r="H208" s="17">
        <f>ROUND(G208/12,2)</f>
        <v>0.17</v>
      </c>
      <c r="I208" s="17">
        <f>H208*1.5</f>
        <v>0.255</v>
      </c>
      <c r="J208" s="18"/>
      <c r="K208" s="77">
        <v>0</v>
      </c>
      <c r="L208" s="17">
        <f>ROUND(K208/12,2)</f>
        <v>0</v>
      </c>
      <c r="M208" s="17">
        <f>L208*1.5</f>
        <v>0</v>
      </c>
      <c r="N208" s="18"/>
      <c r="O208" s="19">
        <f t="shared" si="5"/>
        <v>3.2352941176470589</v>
      </c>
      <c r="P208" s="20">
        <f>ROUND(O208/24,2)</f>
        <v>0.13</v>
      </c>
      <c r="Q208" s="21">
        <f>P208*1.5</f>
        <v>0.19500000000000001</v>
      </c>
      <c r="R208" s="22">
        <v>0</v>
      </c>
      <c r="S208" s="83"/>
    </row>
    <row r="209" spans="1:18" x14ac:dyDescent="0.5">
      <c r="A209" s="65"/>
      <c r="B209" s="15" t="s">
        <v>14</v>
      </c>
      <c r="C209" s="80">
        <v>0</v>
      </c>
      <c r="D209" s="17">
        <f>ROUND(C209/12,2)</f>
        <v>0</v>
      </c>
      <c r="E209" s="17">
        <f>D209*1.5</f>
        <v>0</v>
      </c>
      <c r="F209" s="18"/>
      <c r="G209" s="80">
        <v>0</v>
      </c>
      <c r="H209" s="17">
        <f>ROUND(G209/12,2)</f>
        <v>0</v>
      </c>
      <c r="I209" s="17">
        <f>H209*1.5</f>
        <v>0</v>
      </c>
      <c r="J209" s="18"/>
      <c r="K209" s="80">
        <v>0</v>
      </c>
      <c r="L209" s="17">
        <f>ROUND(K209/12,2)</f>
        <v>0</v>
      </c>
      <c r="M209" s="17">
        <f>L209*1.5</f>
        <v>0</v>
      </c>
      <c r="N209" s="18"/>
      <c r="O209" s="19">
        <f t="shared" si="5"/>
        <v>0</v>
      </c>
      <c r="P209" s="20">
        <f>ROUND(O209/24,2)</f>
        <v>0</v>
      </c>
      <c r="Q209" s="21">
        <f>P209*1.5</f>
        <v>0</v>
      </c>
      <c r="R209" s="22">
        <v>0</v>
      </c>
    </row>
    <row r="210" spans="1:18" x14ac:dyDescent="0.5">
      <c r="A210" s="66" t="s">
        <v>27</v>
      </c>
      <c r="B210" s="49" t="s">
        <v>12</v>
      </c>
      <c r="C210" s="50">
        <f>SUM(C182,C186,C190,C194,C198,C202,C206)</f>
        <v>28035</v>
      </c>
      <c r="D210" s="51">
        <f>ROUND(C210/18,2)</f>
        <v>1557.5</v>
      </c>
      <c r="E210" s="51" t="s">
        <v>29</v>
      </c>
      <c r="F210" s="52">
        <f>SUM(D210,E211:E213)</f>
        <v>1662.2449999999999</v>
      </c>
      <c r="G210" s="50">
        <f>SUM(G182,G186,G190,G194,G198,G202,G206)</f>
        <v>30722.004705882351</v>
      </c>
      <c r="H210" s="51">
        <f>ROUND(G210/18,2)</f>
        <v>1706.78</v>
      </c>
      <c r="I210" s="51" t="s">
        <v>29</v>
      </c>
      <c r="J210" s="52">
        <f>SUM(H210,I211:I213)</f>
        <v>1815.2750000000001</v>
      </c>
      <c r="K210" s="50">
        <f>SUM(K182,K186,K190,K194,K198,K202,K206)</f>
        <v>348</v>
      </c>
      <c r="L210" s="51">
        <f>ROUND(K210/18,2)</f>
        <v>19.329999999999998</v>
      </c>
      <c r="M210" s="51" t="s">
        <v>29</v>
      </c>
      <c r="N210" s="52">
        <f>SUM(L210,M211:M213)</f>
        <v>19.329999999999998</v>
      </c>
      <c r="O210" s="53">
        <f t="shared" si="5"/>
        <v>59105.004705882355</v>
      </c>
      <c r="P210" s="54">
        <f>ROUND(O210/36,2)</f>
        <v>1641.81</v>
      </c>
      <c r="Q210" s="55" t="s">
        <v>29</v>
      </c>
      <c r="R210" s="22">
        <f>SUM(P210,Q211:Q213)</f>
        <v>1748.4299999999998</v>
      </c>
    </row>
    <row r="211" spans="1:18" x14ac:dyDescent="0.5">
      <c r="A211" s="67"/>
      <c r="B211" s="49" t="s">
        <v>71</v>
      </c>
      <c r="C211" s="50">
        <f>SUM(C183,C187,C191,C195,C199,C203,C207)</f>
        <v>0</v>
      </c>
      <c r="D211" s="51">
        <f>ROUND(C211/12,2)</f>
        <v>0</v>
      </c>
      <c r="E211" s="51">
        <f>D211*1.5</f>
        <v>0</v>
      </c>
      <c r="F211" s="52">
        <v>0</v>
      </c>
      <c r="G211" s="50">
        <f>SUM(G183,G187,G191,G195,G199,G203,G207)</f>
        <v>0</v>
      </c>
      <c r="H211" s="51">
        <f>ROUND(G211/12,2)</f>
        <v>0</v>
      </c>
      <c r="I211" s="51">
        <f>H211*1.5</f>
        <v>0</v>
      </c>
      <c r="J211" s="52">
        <v>0</v>
      </c>
      <c r="K211" s="50">
        <f>SUM(K183,K187,K191,K195,K199,K203,K207)</f>
        <v>0</v>
      </c>
      <c r="L211" s="51">
        <f>ROUND(K211/12,2)</f>
        <v>0</v>
      </c>
      <c r="M211" s="51">
        <f>L211*1.5</f>
        <v>0</v>
      </c>
      <c r="N211" s="52">
        <v>0</v>
      </c>
      <c r="O211" s="53">
        <f t="shared" si="5"/>
        <v>0</v>
      </c>
      <c r="P211" s="54">
        <f>ROUND(O211/24,2)</f>
        <v>0</v>
      </c>
      <c r="Q211" s="55">
        <f>P211*1.5</f>
        <v>0</v>
      </c>
      <c r="R211" s="22">
        <v>0</v>
      </c>
    </row>
    <row r="212" spans="1:18" x14ac:dyDescent="0.5">
      <c r="A212" s="65"/>
      <c r="B212" s="49" t="s">
        <v>13</v>
      </c>
      <c r="C212" s="50">
        <f>SUM(C184,C188,C192,C196,C200,C204,C208)</f>
        <v>666</v>
      </c>
      <c r="D212" s="51">
        <f>ROUND(C212/12,2)</f>
        <v>55.5</v>
      </c>
      <c r="E212" s="51">
        <f>D212*1.5</f>
        <v>83.25</v>
      </c>
      <c r="F212" s="52">
        <v>0</v>
      </c>
      <c r="G212" s="50">
        <f>SUM(G184,G188,G192,G196,G200,G204,G208)</f>
        <v>715.00117647058812</v>
      </c>
      <c r="H212" s="51">
        <f>ROUND(G212/12,2)</f>
        <v>59.58</v>
      </c>
      <c r="I212" s="51">
        <f>H212*1.5</f>
        <v>89.37</v>
      </c>
      <c r="J212" s="52">
        <v>0</v>
      </c>
      <c r="K212" s="50">
        <f>SUM(K184,K188,K192,K196,K200,K204,K208)</f>
        <v>0</v>
      </c>
      <c r="L212" s="51">
        <f>ROUND(K212/12,2)</f>
        <v>0</v>
      </c>
      <c r="M212" s="51">
        <f>L212*1.5</f>
        <v>0</v>
      </c>
      <c r="N212" s="52">
        <v>0</v>
      </c>
      <c r="O212" s="53">
        <f t="shared" si="5"/>
        <v>1381.0011764705882</v>
      </c>
      <c r="P212" s="54">
        <f>ROUND(O212/24,2)</f>
        <v>57.54</v>
      </c>
      <c r="Q212" s="55">
        <f>P212*1.5</f>
        <v>86.31</v>
      </c>
      <c r="R212" s="22">
        <v>0</v>
      </c>
    </row>
    <row r="213" spans="1:18" ht="22.5" thickBot="1" x14ac:dyDescent="0.55000000000000004">
      <c r="A213" s="69"/>
      <c r="B213" s="56" t="s">
        <v>14</v>
      </c>
      <c r="C213" s="57">
        <f>SUM(C185,C189,C193,C197,C201,C205,C209)</f>
        <v>172</v>
      </c>
      <c r="D213" s="58">
        <f>ROUND(C213/12,2)</f>
        <v>14.33</v>
      </c>
      <c r="E213" s="58">
        <f>D213*1.5</f>
        <v>21.495000000000001</v>
      </c>
      <c r="F213" s="59">
        <v>0</v>
      </c>
      <c r="G213" s="57">
        <f>SUM(G185,G189,G193,G197,G201,G205,G209)</f>
        <v>153</v>
      </c>
      <c r="H213" s="58">
        <f>ROUND(G213/12,2)</f>
        <v>12.75</v>
      </c>
      <c r="I213" s="58">
        <f>H213*1.5</f>
        <v>19.125</v>
      </c>
      <c r="J213" s="59">
        <v>0</v>
      </c>
      <c r="K213" s="57">
        <f>SUM(K185,K189,K193,K197,K201,K205,K209)</f>
        <v>0</v>
      </c>
      <c r="L213" s="58">
        <f>ROUND(K213/12,2)</f>
        <v>0</v>
      </c>
      <c r="M213" s="58">
        <f>L213*1.5</f>
        <v>0</v>
      </c>
      <c r="N213" s="59">
        <v>0</v>
      </c>
      <c r="O213" s="60">
        <f t="shared" si="5"/>
        <v>325</v>
      </c>
      <c r="P213" s="61">
        <f>ROUND(O213/24,2)</f>
        <v>13.54</v>
      </c>
      <c r="Q213" s="62">
        <f>P213*1.5</f>
        <v>20.309999999999999</v>
      </c>
      <c r="R213" s="31">
        <v>0</v>
      </c>
    </row>
    <row r="214" spans="1:18" x14ac:dyDescent="0.5">
      <c r="A214" s="32" t="s">
        <v>78</v>
      </c>
      <c r="B214" s="43"/>
      <c r="C214" s="34"/>
      <c r="D214" s="35"/>
      <c r="E214" s="35"/>
      <c r="F214" s="36"/>
      <c r="G214" s="34"/>
      <c r="H214" s="35"/>
      <c r="I214" s="35"/>
      <c r="J214" s="36"/>
      <c r="K214" s="34"/>
      <c r="L214" s="35"/>
      <c r="M214" s="35"/>
      <c r="N214" s="36"/>
      <c r="O214" s="71"/>
      <c r="P214" s="42"/>
      <c r="Q214" s="42"/>
      <c r="R214" s="40"/>
    </row>
    <row r="215" spans="1:18" x14ac:dyDescent="0.5">
      <c r="A215" s="14" t="s">
        <v>11</v>
      </c>
      <c r="B215" s="15" t="s">
        <v>12</v>
      </c>
      <c r="C215" s="16">
        <f>8612+696+1628</f>
        <v>10936</v>
      </c>
      <c r="D215" s="17">
        <f>ROUND(C215/18,2)</f>
        <v>607.55999999999995</v>
      </c>
      <c r="E215" s="17"/>
      <c r="F215" s="18">
        <f>SUM(D215,E216:E217)</f>
        <v>617.80999999999995</v>
      </c>
      <c r="G215" s="16">
        <f>11011+744+1744</f>
        <v>13499</v>
      </c>
      <c r="H215" s="17">
        <f>ROUND(G215/18,2)</f>
        <v>749.94</v>
      </c>
      <c r="I215" s="17"/>
      <c r="J215" s="18">
        <f>SUM(H215,I216:I217)</f>
        <v>759.10000000000014</v>
      </c>
      <c r="K215" s="16">
        <v>447</v>
      </c>
      <c r="L215" s="17">
        <f>ROUND(K215/18,2)</f>
        <v>24.83</v>
      </c>
      <c r="M215" s="17"/>
      <c r="N215" s="18">
        <f>SUM(L215,M216:M217)</f>
        <v>24.83</v>
      </c>
      <c r="O215" s="19">
        <f>SUM(G215,C215,K215)</f>
        <v>24882</v>
      </c>
      <c r="P215" s="20">
        <f>ROUND(O215/36,2)</f>
        <v>691.17</v>
      </c>
      <c r="Q215" s="21" t="s">
        <v>29</v>
      </c>
      <c r="R215" s="22">
        <f>SUM(P215,Q216:Q217)</f>
        <v>700.88</v>
      </c>
    </row>
    <row r="216" spans="1:18" x14ac:dyDescent="0.5">
      <c r="A216" s="65"/>
      <c r="B216" s="15" t="s">
        <v>13</v>
      </c>
      <c r="C216" s="16">
        <v>85</v>
      </c>
      <c r="D216" s="17">
        <f>ROUND(C216/12,2)</f>
        <v>7.08</v>
      </c>
      <c r="E216" s="17">
        <f>D216*1</f>
        <v>7.08</v>
      </c>
      <c r="F216" s="18"/>
      <c r="G216" s="16">
        <v>76</v>
      </c>
      <c r="H216" s="17">
        <f>ROUND(G216/12,2)</f>
        <v>6.33</v>
      </c>
      <c r="I216" s="17">
        <f>H216*1</f>
        <v>6.33</v>
      </c>
      <c r="J216" s="18"/>
      <c r="K216" s="16">
        <v>0</v>
      </c>
      <c r="L216" s="17">
        <f>ROUND(K216/12,2)</f>
        <v>0</v>
      </c>
      <c r="M216" s="17">
        <f>L216*1</f>
        <v>0</v>
      </c>
      <c r="N216" s="18"/>
      <c r="O216" s="47">
        <f>SUM(G216,C216,K216)</f>
        <v>161</v>
      </c>
      <c r="P216" s="21">
        <f>ROUND(O216/24,2)</f>
        <v>6.71</v>
      </c>
      <c r="Q216" s="21">
        <f>P216*1</f>
        <v>6.71</v>
      </c>
      <c r="R216" s="22">
        <v>0</v>
      </c>
    </row>
    <row r="217" spans="1:18" ht="22.5" thickBot="1" x14ac:dyDescent="0.55000000000000004">
      <c r="A217" s="69"/>
      <c r="B217" s="24" t="s">
        <v>14</v>
      </c>
      <c r="C217" s="25">
        <v>38</v>
      </c>
      <c r="D217" s="26">
        <f>ROUND(C217/12,2)</f>
        <v>3.17</v>
      </c>
      <c r="E217" s="26">
        <f>D217*1</f>
        <v>3.17</v>
      </c>
      <c r="F217" s="27"/>
      <c r="G217" s="25">
        <v>34</v>
      </c>
      <c r="H217" s="26">
        <f>ROUND(G217/12,2)</f>
        <v>2.83</v>
      </c>
      <c r="I217" s="26">
        <f>H217*1</f>
        <v>2.83</v>
      </c>
      <c r="J217" s="27"/>
      <c r="K217" s="25">
        <v>0</v>
      </c>
      <c r="L217" s="26">
        <f>ROUND(K217/12,2)</f>
        <v>0</v>
      </c>
      <c r="M217" s="26">
        <f>L217*1</f>
        <v>0</v>
      </c>
      <c r="N217" s="27"/>
      <c r="O217" s="72">
        <f>SUM(G217,C217,K217)</f>
        <v>72</v>
      </c>
      <c r="P217" s="30">
        <f>ROUND(O217/24,2)</f>
        <v>3</v>
      </c>
      <c r="Q217" s="30">
        <f>P217*1</f>
        <v>3</v>
      </c>
      <c r="R217" s="31">
        <v>0</v>
      </c>
    </row>
    <row r="218" spans="1:18" x14ac:dyDescent="0.5">
      <c r="A218" s="32" t="s">
        <v>79</v>
      </c>
      <c r="B218" s="43"/>
      <c r="C218" s="34"/>
      <c r="D218" s="35"/>
      <c r="E218" s="35"/>
      <c r="F218" s="36"/>
      <c r="G218" s="34"/>
      <c r="H218" s="35"/>
      <c r="I218" s="35"/>
      <c r="J218" s="36"/>
      <c r="K218" s="34"/>
      <c r="L218" s="35"/>
      <c r="M218" s="35"/>
      <c r="N218" s="36"/>
      <c r="O218" s="41"/>
      <c r="P218" s="42"/>
      <c r="Q218" s="39"/>
      <c r="R218" s="40"/>
    </row>
    <row r="219" spans="1:18" x14ac:dyDescent="0.5">
      <c r="A219" s="14" t="s">
        <v>80</v>
      </c>
      <c r="B219" s="15" t="s">
        <v>12</v>
      </c>
      <c r="C219" s="16">
        <v>1018</v>
      </c>
      <c r="D219" s="17">
        <f>ROUND(C219/18,2)</f>
        <v>56.56</v>
      </c>
      <c r="E219" s="17"/>
      <c r="F219" s="18">
        <f>SUM(D219,E220:E221)</f>
        <v>56.56</v>
      </c>
      <c r="G219" s="16">
        <v>935</v>
      </c>
      <c r="H219" s="17">
        <f>ROUND(G219/18,2)</f>
        <v>51.94</v>
      </c>
      <c r="I219" s="17"/>
      <c r="J219" s="18">
        <f>SUM(H219,I220:I221)</f>
        <v>51.94</v>
      </c>
      <c r="K219" s="16">
        <v>0</v>
      </c>
      <c r="L219" s="17">
        <f>ROUND(K219/18,2)</f>
        <v>0</v>
      </c>
      <c r="M219" s="17"/>
      <c r="N219" s="18">
        <f>SUM(L219,M220:M221)</f>
        <v>0</v>
      </c>
      <c r="O219" s="19">
        <f t="shared" ref="O219:O236" si="6">SUM(G219,C219,K219)</f>
        <v>1953</v>
      </c>
      <c r="P219" s="20">
        <f>ROUND(O219/36,2)</f>
        <v>54.25</v>
      </c>
      <c r="Q219" s="21" t="s">
        <v>29</v>
      </c>
      <c r="R219" s="22">
        <f>SUM(P219,Q220:Q221)</f>
        <v>54.25</v>
      </c>
    </row>
    <row r="220" spans="1:18" x14ac:dyDescent="0.5">
      <c r="A220" s="65"/>
      <c r="B220" s="15" t="s">
        <v>13</v>
      </c>
      <c r="C220" s="16">
        <v>0</v>
      </c>
      <c r="D220" s="17">
        <f>ROUND(C220/12,2)</f>
        <v>0</v>
      </c>
      <c r="E220" s="17">
        <f>D220*1</f>
        <v>0</v>
      </c>
      <c r="F220" s="18"/>
      <c r="G220" s="16">
        <v>0</v>
      </c>
      <c r="H220" s="17">
        <f>ROUND(G220/12,2)</f>
        <v>0</v>
      </c>
      <c r="I220" s="17">
        <f>H220*1</f>
        <v>0</v>
      </c>
      <c r="J220" s="18"/>
      <c r="K220" s="16">
        <v>0</v>
      </c>
      <c r="L220" s="17">
        <f>ROUND(K220/12,2)</f>
        <v>0</v>
      </c>
      <c r="M220" s="17">
        <f>L220*1</f>
        <v>0</v>
      </c>
      <c r="N220" s="18"/>
      <c r="O220" s="19">
        <f t="shared" si="6"/>
        <v>0</v>
      </c>
      <c r="P220" s="21">
        <f>ROUND(O220/24,2)</f>
        <v>0</v>
      </c>
      <c r="Q220" s="21">
        <f>P220*1</f>
        <v>0</v>
      </c>
      <c r="R220" s="22">
        <v>0</v>
      </c>
    </row>
    <row r="221" spans="1:18" x14ac:dyDescent="0.5">
      <c r="A221" s="65"/>
      <c r="B221" s="15" t="s">
        <v>14</v>
      </c>
      <c r="C221" s="16">
        <v>0</v>
      </c>
      <c r="D221" s="17">
        <f>ROUND(C221/12,2)</f>
        <v>0</v>
      </c>
      <c r="E221" s="17">
        <f>D221*1</f>
        <v>0</v>
      </c>
      <c r="F221" s="18"/>
      <c r="G221" s="16">
        <v>0</v>
      </c>
      <c r="H221" s="17">
        <f>ROUND(G221/12,2)</f>
        <v>0</v>
      </c>
      <c r="I221" s="17">
        <f>H221*1</f>
        <v>0</v>
      </c>
      <c r="J221" s="18"/>
      <c r="K221" s="16">
        <v>0</v>
      </c>
      <c r="L221" s="17">
        <f>ROUND(K221/12,2)</f>
        <v>0</v>
      </c>
      <c r="M221" s="17">
        <f>L221*1</f>
        <v>0</v>
      </c>
      <c r="N221" s="18"/>
      <c r="O221" s="47">
        <f t="shared" si="6"/>
        <v>0</v>
      </c>
      <c r="P221" s="21">
        <f>ROUND(O221/24,2)</f>
        <v>0</v>
      </c>
      <c r="Q221" s="21">
        <f>P221*1</f>
        <v>0</v>
      </c>
      <c r="R221" s="22">
        <v>0</v>
      </c>
    </row>
    <row r="222" spans="1:18" x14ac:dyDescent="0.5">
      <c r="A222" s="14" t="s">
        <v>81</v>
      </c>
      <c r="B222" s="15" t="s">
        <v>12</v>
      </c>
      <c r="C222" s="16">
        <v>4030</v>
      </c>
      <c r="D222" s="17">
        <f>ROUND(C222/18,2)</f>
        <v>223.89</v>
      </c>
      <c r="E222" s="17"/>
      <c r="F222" s="18">
        <f>SUM(D222,E223:E224)</f>
        <v>230.05999999999997</v>
      </c>
      <c r="G222" s="16">
        <v>2124</v>
      </c>
      <c r="H222" s="17">
        <f>ROUND(G222/18,2)</f>
        <v>118</v>
      </c>
      <c r="I222" s="17"/>
      <c r="J222" s="18">
        <f>SUM(H222,I223:I224)</f>
        <v>124.92</v>
      </c>
      <c r="K222" s="16">
        <v>0</v>
      </c>
      <c r="L222" s="17">
        <f>ROUND(K222/18,2)</f>
        <v>0</v>
      </c>
      <c r="M222" s="17"/>
      <c r="N222" s="18">
        <f>SUM(L222,M223:M224)</f>
        <v>0.5</v>
      </c>
      <c r="O222" s="19">
        <f t="shared" si="6"/>
        <v>6154</v>
      </c>
      <c r="P222" s="20">
        <f>ROUND(O222/36,2)</f>
        <v>170.94</v>
      </c>
      <c r="Q222" s="21" t="s">
        <v>29</v>
      </c>
      <c r="R222" s="22">
        <f>SUM(P222,Q223:Q224)</f>
        <v>177.73</v>
      </c>
    </row>
    <row r="223" spans="1:18" x14ac:dyDescent="0.5">
      <c r="A223" s="65"/>
      <c r="B223" s="15" t="s">
        <v>13</v>
      </c>
      <c r="C223" s="16">
        <v>12</v>
      </c>
      <c r="D223" s="17">
        <f>ROUND(C223/12,2)</f>
        <v>1</v>
      </c>
      <c r="E223" s="17">
        <f>D223*1</f>
        <v>1</v>
      </c>
      <c r="F223" s="18"/>
      <c r="G223" s="16">
        <v>12</v>
      </c>
      <c r="H223" s="17">
        <f>ROUND(G223/12,2)</f>
        <v>1</v>
      </c>
      <c r="I223" s="17">
        <f>H223*1</f>
        <v>1</v>
      </c>
      <c r="J223" s="18"/>
      <c r="K223" s="16">
        <v>6</v>
      </c>
      <c r="L223" s="17">
        <f>ROUND(K223/12,2)</f>
        <v>0.5</v>
      </c>
      <c r="M223" s="17">
        <f>L223*1</f>
        <v>0.5</v>
      </c>
      <c r="N223" s="18"/>
      <c r="O223" s="19">
        <f t="shared" si="6"/>
        <v>30</v>
      </c>
      <c r="P223" s="21">
        <f>ROUND(O223/24,2)</f>
        <v>1.25</v>
      </c>
      <c r="Q223" s="21">
        <f>P223*1</f>
        <v>1.25</v>
      </c>
      <c r="R223" s="22">
        <v>0</v>
      </c>
    </row>
    <row r="224" spans="1:18" x14ac:dyDescent="0.5">
      <c r="A224" s="65"/>
      <c r="B224" s="15" t="s">
        <v>14</v>
      </c>
      <c r="C224" s="16">
        <v>62</v>
      </c>
      <c r="D224" s="17">
        <f>ROUND(C224/12,2)</f>
        <v>5.17</v>
      </c>
      <c r="E224" s="17">
        <f>D224*1</f>
        <v>5.17</v>
      </c>
      <c r="F224" s="18"/>
      <c r="G224" s="16">
        <v>71</v>
      </c>
      <c r="H224" s="17">
        <f>ROUND(G224/12,2)</f>
        <v>5.92</v>
      </c>
      <c r="I224" s="17">
        <f>H224*1</f>
        <v>5.92</v>
      </c>
      <c r="J224" s="18"/>
      <c r="K224" s="16">
        <v>0</v>
      </c>
      <c r="L224" s="17">
        <f>ROUND(K224/12,2)</f>
        <v>0</v>
      </c>
      <c r="M224" s="17">
        <f>L224*1</f>
        <v>0</v>
      </c>
      <c r="N224" s="18"/>
      <c r="O224" s="47">
        <f t="shared" si="6"/>
        <v>133</v>
      </c>
      <c r="P224" s="21">
        <f>ROUND(O224/24,2)</f>
        <v>5.54</v>
      </c>
      <c r="Q224" s="21">
        <f>P224*1</f>
        <v>5.54</v>
      </c>
      <c r="R224" s="22">
        <v>0</v>
      </c>
    </row>
    <row r="225" spans="1:18" x14ac:dyDescent="0.5">
      <c r="A225" s="14" t="s">
        <v>82</v>
      </c>
      <c r="B225" s="15" t="s">
        <v>12</v>
      </c>
      <c r="C225" s="16">
        <v>2819</v>
      </c>
      <c r="D225" s="17">
        <f>ROUND(C225/18,2)</f>
        <v>156.61000000000001</v>
      </c>
      <c r="E225" s="17"/>
      <c r="F225" s="18">
        <f>SUM(D225,E226:E227)</f>
        <v>158.36000000000001</v>
      </c>
      <c r="G225" s="16">
        <v>1910</v>
      </c>
      <c r="H225" s="17">
        <f>ROUND(G225/18,2)</f>
        <v>106.11</v>
      </c>
      <c r="I225" s="17"/>
      <c r="J225" s="18">
        <f>SUM(H225,I226:I227)</f>
        <v>108.11</v>
      </c>
      <c r="K225" s="16">
        <v>0</v>
      </c>
      <c r="L225" s="17">
        <f>ROUND(K225/18,2)</f>
        <v>0</v>
      </c>
      <c r="M225" s="17"/>
      <c r="N225" s="18">
        <f>SUM(L225,M226:M227)</f>
        <v>0</v>
      </c>
      <c r="O225" s="19">
        <f t="shared" si="6"/>
        <v>4729</v>
      </c>
      <c r="P225" s="20">
        <f>ROUND(O225/36,2)</f>
        <v>131.36000000000001</v>
      </c>
      <c r="Q225" s="21" t="s">
        <v>29</v>
      </c>
      <c r="R225" s="22">
        <f>SUM(P225,Q226:Q227)</f>
        <v>133.24</v>
      </c>
    </row>
    <row r="226" spans="1:18" x14ac:dyDescent="0.5">
      <c r="A226" s="65"/>
      <c r="B226" s="15" t="s">
        <v>13</v>
      </c>
      <c r="C226" s="16">
        <v>0</v>
      </c>
      <c r="D226" s="17">
        <f>ROUND(C226/12,2)</f>
        <v>0</v>
      </c>
      <c r="E226" s="17">
        <f>D226*1</f>
        <v>0</v>
      </c>
      <c r="F226" s="18"/>
      <c r="G226" s="16">
        <v>0</v>
      </c>
      <c r="H226" s="17">
        <f>ROUND(G226/12,2)</f>
        <v>0</v>
      </c>
      <c r="I226" s="17">
        <f>H226*1</f>
        <v>0</v>
      </c>
      <c r="J226" s="18"/>
      <c r="K226" s="16">
        <v>0</v>
      </c>
      <c r="L226" s="17">
        <f>ROUND(K226/12,2)</f>
        <v>0</v>
      </c>
      <c r="M226" s="17">
        <f>L226*1</f>
        <v>0</v>
      </c>
      <c r="N226" s="18"/>
      <c r="O226" s="19">
        <f t="shared" si="6"/>
        <v>0</v>
      </c>
      <c r="P226" s="21">
        <f>ROUND(O226/24,2)</f>
        <v>0</v>
      </c>
      <c r="Q226" s="21">
        <f>P226*1</f>
        <v>0</v>
      </c>
      <c r="R226" s="22">
        <v>0</v>
      </c>
    </row>
    <row r="227" spans="1:18" x14ac:dyDescent="0.5">
      <c r="A227" s="65"/>
      <c r="B227" s="15" t="s">
        <v>14</v>
      </c>
      <c r="C227" s="16">
        <v>21</v>
      </c>
      <c r="D227" s="17">
        <f>ROUND(C227/12,2)</f>
        <v>1.75</v>
      </c>
      <c r="E227" s="17">
        <f>D227*1</f>
        <v>1.75</v>
      </c>
      <c r="F227" s="18"/>
      <c r="G227" s="16">
        <v>24</v>
      </c>
      <c r="H227" s="17">
        <f>ROUND(G227/12,2)</f>
        <v>2</v>
      </c>
      <c r="I227" s="17">
        <f>H227*1</f>
        <v>2</v>
      </c>
      <c r="J227" s="18"/>
      <c r="K227" s="16">
        <v>0</v>
      </c>
      <c r="L227" s="17">
        <f>ROUND(K227/12,2)</f>
        <v>0</v>
      </c>
      <c r="M227" s="17">
        <f>L227*1</f>
        <v>0</v>
      </c>
      <c r="N227" s="18"/>
      <c r="O227" s="47">
        <f t="shared" si="6"/>
        <v>45</v>
      </c>
      <c r="P227" s="21">
        <f>ROUND(O227/24,2)</f>
        <v>1.88</v>
      </c>
      <c r="Q227" s="21">
        <f>P227*1</f>
        <v>1.88</v>
      </c>
      <c r="R227" s="22">
        <v>0</v>
      </c>
    </row>
    <row r="228" spans="1:18" x14ac:dyDescent="0.5">
      <c r="A228" s="14" t="s">
        <v>83</v>
      </c>
      <c r="B228" s="15" t="s">
        <v>12</v>
      </c>
      <c r="C228" s="16">
        <v>3713</v>
      </c>
      <c r="D228" s="17">
        <f>ROUND(C228/18,2)</f>
        <v>206.28</v>
      </c>
      <c r="E228" s="17"/>
      <c r="F228" s="18">
        <f>SUM(D228,E229:E230)</f>
        <v>209.11</v>
      </c>
      <c r="G228" s="16">
        <v>3842</v>
      </c>
      <c r="H228" s="17">
        <f>ROUND(G228/18,2)</f>
        <v>213.44</v>
      </c>
      <c r="I228" s="17"/>
      <c r="J228" s="18">
        <f>SUM(H228,I229:I230)</f>
        <v>215.27</v>
      </c>
      <c r="K228" s="16"/>
      <c r="L228" s="17">
        <f>ROUND(K228/18,2)</f>
        <v>0</v>
      </c>
      <c r="M228" s="17"/>
      <c r="N228" s="18">
        <f>SUM(L228,M229:M230)</f>
        <v>0</v>
      </c>
      <c r="O228" s="19">
        <f t="shared" si="6"/>
        <v>7555</v>
      </c>
      <c r="P228" s="20">
        <f>ROUND(O228/36,2)</f>
        <v>209.86</v>
      </c>
      <c r="Q228" s="21" t="s">
        <v>29</v>
      </c>
      <c r="R228" s="22">
        <f>SUM(P228,Q229:Q230)</f>
        <v>212.19000000000003</v>
      </c>
    </row>
    <row r="229" spans="1:18" x14ac:dyDescent="0.5">
      <c r="A229" s="65"/>
      <c r="B229" s="15" t="s">
        <v>13</v>
      </c>
      <c r="C229" s="16">
        <v>0</v>
      </c>
      <c r="D229" s="17">
        <f>ROUND(C229/12,2)</f>
        <v>0</v>
      </c>
      <c r="E229" s="17">
        <f>D229*1</f>
        <v>0</v>
      </c>
      <c r="F229" s="18"/>
      <c r="G229" s="16">
        <v>0</v>
      </c>
      <c r="H229" s="17">
        <f>ROUND(G229/12,2)</f>
        <v>0</v>
      </c>
      <c r="I229" s="17">
        <f>H229*1</f>
        <v>0</v>
      </c>
      <c r="J229" s="18"/>
      <c r="K229" s="16">
        <v>0</v>
      </c>
      <c r="L229" s="17">
        <f>ROUND(K229/12,2)</f>
        <v>0</v>
      </c>
      <c r="M229" s="17">
        <f>L229*1</f>
        <v>0</v>
      </c>
      <c r="N229" s="18"/>
      <c r="O229" s="19">
        <f t="shared" si="6"/>
        <v>0</v>
      </c>
      <c r="P229" s="21">
        <f>ROUND(O229/24,2)</f>
        <v>0</v>
      </c>
      <c r="Q229" s="21">
        <f>P229*1</f>
        <v>0</v>
      </c>
      <c r="R229" s="22">
        <v>0</v>
      </c>
    </row>
    <row r="230" spans="1:18" x14ac:dyDescent="0.5">
      <c r="A230" s="65"/>
      <c r="B230" s="15" t="s">
        <v>14</v>
      </c>
      <c r="C230" s="16">
        <v>34</v>
      </c>
      <c r="D230" s="17">
        <f>ROUND(C230/12,2)</f>
        <v>2.83</v>
      </c>
      <c r="E230" s="17">
        <f>D230*1</f>
        <v>2.83</v>
      </c>
      <c r="F230" s="18"/>
      <c r="G230" s="16">
        <v>22</v>
      </c>
      <c r="H230" s="17">
        <f>ROUND(G230/12,2)</f>
        <v>1.83</v>
      </c>
      <c r="I230" s="17">
        <f>H230*1</f>
        <v>1.83</v>
      </c>
      <c r="J230" s="18"/>
      <c r="K230" s="16">
        <v>0</v>
      </c>
      <c r="L230" s="17">
        <f>ROUND(K230/12,2)</f>
        <v>0</v>
      </c>
      <c r="M230" s="17">
        <f>L230*1</f>
        <v>0</v>
      </c>
      <c r="N230" s="18"/>
      <c r="O230" s="47">
        <f t="shared" si="6"/>
        <v>56</v>
      </c>
      <c r="P230" s="21">
        <f>ROUND(O230/24,2)</f>
        <v>2.33</v>
      </c>
      <c r="Q230" s="21">
        <f>P230*1</f>
        <v>2.33</v>
      </c>
      <c r="R230" s="22">
        <v>0</v>
      </c>
    </row>
    <row r="231" spans="1:18" x14ac:dyDescent="0.5">
      <c r="A231" s="14" t="s">
        <v>84</v>
      </c>
      <c r="B231" s="15" t="s">
        <v>12</v>
      </c>
      <c r="C231" s="16">
        <v>1782</v>
      </c>
      <c r="D231" s="17">
        <f>ROUND(C231/18,2)</f>
        <v>99</v>
      </c>
      <c r="E231" s="17"/>
      <c r="F231" s="18">
        <f>SUM(D231,E232:E233)</f>
        <v>99</v>
      </c>
      <c r="G231" s="16">
        <v>1767</v>
      </c>
      <c r="H231" s="17">
        <f>ROUND(G231/18,2)</f>
        <v>98.17</v>
      </c>
      <c r="I231" s="17"/>
      <c r="J231" s="18">
        <f>SUM(H231,I232:I233)</f>
        <v>98.17</v>
      </c>
      <c r="K231" s="16">
        <v>0</v>
      </c>
      <c r="L231" s="17">
        <f>ROUND(K231/18,2)</f>
        <v>0</v>
      </c>
      <c r="M231" s="17"/>
      <c r="N231" s="18">
        <f>SUM(L231,M232:M233)</f>
        <v>0</v>
      </c>
      <c r="O231" s="19">
        <f t="shared" si="6"/>
        <v>3549</v>
      </c>
      <c r="P231" s="20">
        <f>ROUND(O231/36,2)</f>
        <v>98.58</v>
      </c>
      <c r="Q231" s="21" t="s">
        <v>29</v>
      </c>
      <c r="R231" s="22">
        <f>SUM(P231,Q232:Q233)</f>
        <v>98.58</v>
      </c>
    </row>
    <row r="232" spans="1:18" x14ac:dyDescent="0.5">
      <c r="A232" s="65"/>
      <c r="B232" s="15" t="s">
        <v>13</v>
      </c>
      <c r="C232" s="16">
        <v>0</v>
      </c>
      <c r="D232" s="17">
        <f>ROUND(C232/12,2)</f>
        <v>0</v>
      </c>
      <c r="E232" s="17">
        <f>D232*1</f>
        <v>0</v>
      </c>
      <c r="F232" s="18"/>
      <c r="G232" s="16">
        <v>0</v>
      </c>
      <c r="H232" s="17">
        <f>ROUND(G232/12,2)</f>
        <v>0</v>
      </c>
      <c r="I232" s="17">
        <f>H232*1</f>
        <v>0</v>
      </c>
      <c r="J232" s="18"/>
      <c r="K232" s="16">
        <v>0</v>
      </c>
      <c r="L232" s="17">
        <f>ROUND(K232/12,2)</f>
        <v>0</v>
      </c>
      <c r="M232" s="17">
        <f>L232*1</f>
        <v>0</v>
      </c>
      <c r="N232" s="18"/>
      <c r="O232" s="19">
        <f t="shared" si="6"/>
        <v>0</v>
      </c>
      <c r="P232" s="21">
        <f>ROUND(O232/24,2)</f>
        <v>0</v>
      </c>
      <c r="Q232" s="21">
        <f>P232*1</f>
        <v>0</v>
      </c>
      <c r="R232" s="22">
        <v>0</v>
      </c>
    </row>
    <row r="233" spans="1:18" x14ac:dyDescent="0.5">
      <c r="A233" s="65"/>
      <c r="B233" s="15" t="s">
        <v>14</v>
      </c>
      <c r="C233" s="16">
        <v>0</v>
      </c>
      <c r="D233" s="17">
        <f>ROUND(C233/12,2)</f>
        <v>0</v>
      </c>
      <c r="E233" s="17">
        <f>D233*1</f>
        <v>0</v>
      </c>
      <c r="F233" s="18"/>
      <c r="G233" s="16">
        <v>0</v>
      </c>
      <c r="H233" s="17">
        <f>ROUND(G233/12,2)</f>
        <v>0</v>
      </c>
      <c r="I233" s="17">
        <f>H233*1</f>
        <v>0</v>
      </c>
      <c r="J233" s="18"/>
      <c r="K233" s="16">
        <v>0</v>
      </c>
      <c r="L233" s="17">
        <f>ROUND(K233/12,2)</f>
        <v>0</v>
      </c>
      <c r="M233" s="17">
        <f>L233*1</f>
        <v>0</v>
      </c>
      <c r="N233" s="18"/>
      <c r="O233" s="47">
        <f t="shared" si="6"/>
        <v>0</v>
      </c>
      <c r="P233" s="21">
        <f>ROUND(O233/24,2)</f>
        <v>0</v>
      </c>
      <c r="Q233" s="21">
        <f>P233*1</f>
        <v>0</v>
      </c>
      <c r="R233" s="22">
        <v>0</v>
      </c>
    </row>
    <row r="234" spans="1:18" x14ac:dyDescent="0.5">
      <c r="A234" s="66" t="s">
        <v>27</v>
      </c>
      <c r="B234" s="49" t="s">
        <v>12</v>
      </c>
      <c r="C234" s="50">
        <f>SUM(C219,C222,C225,C228,C231)</f>
        <v>13362</v>
      </c>
      <c r="D234" s="51">
        <f>ROUND(C234/18,2)</f>
        <v>742.33</v>
      </c>
      <c r="E234" s="51"/>
      <c r="F234" s="52">
        <f>SUM(D234,E235:E236)</f>
        <v>753.08</v>
      </c>
      <c r="G234" s="50">
        <f>SUM(G219,G222,G225,G228,G231)</f>
        <v>10578</v>
      </c>
      <c r="H234" s="51">
        <f>ROUND(G234/18,2)</f>
        <v>587.66999999999996</v>
      </c>
      <c r="I234" s="51"/>
      <c r="J234" s="52">
        <f>SUM(H234,I235:I236)</f>
        <v>598.41999999999996</v>
      </c>
      <c r="K234" s="50">
        <f>SUM(K219,K222,K225,K228,K231)</f>
        <v>0</v>
      </c>
      <c r="L234" s="51">
        <f>ROUND(K234/18,2)</f>
        <v>0</v>
      </c>
      <c r="M234" s="51"/>
      <c r="N234" s="52">
        <f>SUM(L234,M235:M236)</f>
        <v>0.5</v>
      </c>
      <c r="O234" s="53">
        <f t="shared" si="6"/>
        <v>23940</v>
      </c>
      <c r="P234" s="54">
        <f>ROUND(O234/36,2)</f>
        <v>665</v>
      </c>
      <c r="Q234" s="55" t="s">
        <v>29</v>
      </c>
      <c r="R234" s="22">
        <f>SUM(P234,Q235:Q236)</f>
        <v>676</v>
      </c>
    </row>
    <row r="235" spans="1:18" x14ac:dyDescent="0.5">
      <c r="A235" s="67"/>
      <c r="B235" s="49" t="s">
        <v>13</v>
      </c>
      <c r="C235" s="50">
        <f>SUM(C220,C223,C226,C229,C232)</f>
        <v>12</v>
      </c>
      <c r="D235" s="51">
        <f>ROUND(C235/12,2)</f>
        <v>1</v>
      </c>
      <c r="E235" s="51">
        <f>D235*1</f>
        <v>1</v>
      </c>
      <c r="F235" s="52"/>
      <c r="G235" s="50">
        <f>SUM(G220,G223,G226,G229,G232)</f>
        <v>12</v>
      </c>
      <c r="H235" s="51">
        <f>ROUND(G235/12,2)</f>
        <v>1</v>
      </c>
      <c r="I235" s="51">
        <f>H235*1</f>
        <v>1</v>
      </c>
      <c r="J235" s="52"/>
      <c r="K235" s="50">
        <f>SUM(K220,K223,K226,K229,K232)</f>
        <v>6</v>
      </c>
      <c r="L235" s="51">
        <f>ROUND(K235/12,2)</f>
        <v>0.5</v>
      </c>
      <c r="M235" s="51">
        <f>L235*1</f>
        <v>0.5</v>
      </c>
      <c r="N235" s="52"/>
      <c r="O235" s="53">
        <f t="shared" si="6"/>
        <v>30</v>
      </c>
      <c r="P235" s="54">
        <f>ROUND(O235/24,2)</f>
        <v>1.25</v>
      </c>
      <c r="Q235" s="55">
        <f>P235*1</f>
        <v>1.25</v>
      </c>
      <c r="R235" s="22">
        <v>0</v>
      </c>
    </row>
    <row r="236" spans="1:18" ht="22.5" thickBot="1" x14ac:dyDescent="0.55000000000000004">
      <c r="A236" s="69"/>
      <c r="B236" s="56" t="s">
        <v>14</v>
      </c>
      <c r="C236" s="57">
        <f>SUM(C221,C224,C227,C230,C233)</f>
        <v>117</v>
      </c>
      <c r="D236" s="58">
        <f>ROUND(C236/12,2)</f>
        <v>9.75</v>
      </c>
      <c r="E236" s="58">
        <f>D236*1</f>
        <v>9.75</v>
      </c>
      <c r="F236" s="59"/>
      <c r="G236" s="57">
        <f>SUM(G221,G224,G227,G230,G233)</f>
        <v>117</v>
      </c>
      <c r="H236" s="58">
        <f>ROUND(G236/12,2)</f>
        <v>9.75</v>
      </c>
      <c r="I236" s="58">
        <f>H236*1</f>
        <v>9.75</v>
      </c>
      <c r="J236" s="59"/>
      <c r="K236" s="57">
        <f>SUM(K221,K224,K227,K230,K233)</f>
        <v>0</v>
      </c>
      <c r="L236" s="58">
        <f>ROUND(K236/12,2)</f>
        <v>0</v>
      </c>
      <c r="M236" s="58">
        <f>L236*1</f>
        <v>0</v>
      </c>
      <c r="N236" s="59"/>
      <c r="O236" s="60">
        <f t="shared" si="6"/>
        <v>234</v>
      </c>
      <c r="P236" s="61">
        <f>ROUND(O236/24,2)</f>
        <v>9.75</v>
      </c>
      <c r="Q236" s="62">
        <f>P236*1</f>
        <v>9.75</v>
      </c>
      <c r="R236" s="31">
        <v>0</v>
      </c>
    </row>
    <row r="237" spans="1:18" x14ac:dyDescent="0.5">
      <c r="A237" s="32" t="s">
        <v>85</v>
      </c>
      <c r="B237" s="43"/>
      <c r="C237" s="34"/>
      <c r="D237" s="35"/>
      <c r="E237" s="35"/>
      <c r="F237" s="36"/>
      <c r="G237" s="34"/>
      <c r="H237" s="35"/>
      <c r="I237" s="35"/>
      <c r="J237" s="36"/>
      <c r="K237" s="34"/>
      <c r="L237" s="35"/>
      <c r="M237" s="35"/>
      <c r="N237" s="36"/>
      <c r="O237" s="84"/>
      <c r="P237" s="39"/>
      <c r="Q237" s="42"/>
      <c r="R237" s="40"/>
    </row>
    <row r="238" spans="1:18" x14ac:dyDescent="0.5">
      <c r="A238" s="14" t="s">
        <v>11</v>
      </c>
      <c r="B238" s="15" t="s">
        <v>12</v>
      </c>
      <c r="C238" s="16">
        <v>14858</v>
      </c>
      <c r="D238" s="17">
        <f>ROUND(C238/18,2)</f>
        <v>825.44</v>
      </c>
      <c r="E238" s="17"/>
      <c r="F238" s="18">
        <f>SUM(D238,E239:E240)</f>
        <v>825.44</v>
      </c>
      <c r="G238" s="16">
        <v>11693</v>
      </c>
      <c r="H238" s="17">
        <f>ROUND(G238/18,2)</f>
        <v>649.61</v>
      </c>
      <c r="I238" s="17"/>
      <c r="J238" s="18">
        <f>SUM(H238,I239:I240)</f>
        <v>649.61</v>
      </c>
      <c r="K238" s="16">
        <v>203</v>
      </c>
      <c r="L238" s="17">
        <f>ROUND(K238/18,2)</f>
        <v>11.28</v>
      </c>
      <c r="M238" s="17"/>
      <c r="N238" s="18">
        <f>SUM(L238,M239:M240)</f>
        <v>11.28</v>
      </c>
      <c r="O238" s="19">
        <f>SUM(G238,C238,K238)</f>
        <v>26754</v>
      </c>
      <c r="P238" s="20">
        <f>ROUND(O238/36,2)</f>
        <v>743.17</v>
      </c>
      <c r="Q238" s="21" t="s">
        <v>29</v>
      </c>
      <c r="R238" s="22">
        <f>SUM(P238,Q239:Q240)</f>
        <v>743.17</v>
      </c>
    </row>
    <row r="239" spans="1:18" x14ac:dyDescent="0.5">
      <c r="A239" s="65"/>
      <c r="B239" s="15" t="s">
        <v>13</v>
      </c>
      <c r="C239" s="16">
        <v>0</v>
      </c>
      <c r="D239" s="17">
        <f>ROUND(C239/12,2)</f>
        <v>0</v>
      </c>
      <c r="E239" s="17">
        <f>D239*1.8</f>
        <v>0</v>
      </c>
      <c r="F239" s="18"/>
      <c r="G239" s="16">
        <v>0</v>
      </c>
      <c r="H239" s="17">
        <f>ROUND(G239/12,2)</f>
        <v>0</v>
      </c>
      <c r="I239" s="17">
        <f>H239*1.8</f>
        <v>0</v>
      </c>
      <c r="J239" s="18"/>
      <c r="K239" s="16">
        <v>0</v>
      </c>
      <c r="L239" s="17">
        <f>ROUND(K239/12,2)</f>
        <v>0</v>
      </c>
      <c r="M239" s="17">
        <f>L239*1.8</f>
        <v>0</v>
      </c>
      <c r="N239" s="18"/>
      <c r="O239" s="47">
        <f>SUM(G239,C239,K239)</f>
        <v>0</v>
      </c>
      <c r="P239" s="21">
        <f>ROUND(O239/24,2)</f>
        <v>0</v>
      </c>
      <c r="Q239" s="21">
        <f>P239*1.8</f>
        <v>0</v>
      </c>
      <c r="R239" s="22">
        <v>0</v>
      </c>
    </row>
    <row r="240" spans="1:18" ht="22.5" thickBot="1" x14ac:dyDescent="0.55000000000000004">
      <c r="A240" s="69"/>
      <c r="B240" s="24" t="s">
        <v>14</v>
      </c>
      <c r="C240" s="25">
        <v>0</v>
      </c>
      <c r="D240" s="26">
        <f>ROUND(C240/12,2)</f>
        <v>0</v>
      </c>
      <c r="E240" s="26">
        <f>D240*1.8</f>
        <v>0</v>
      </c>
      <c r="F240" s="27"/>
      <c r="G240" s="25">
        <v>0</v>
      </c>
      <c r="H240" s="26">
        <f>ROUND(G240/12,2)</f>
        <v>0</v>
      </c>
      <c r="I240" s="26">
        <f>H240*1.8</f>
        <v>0</v>
      </c>
      <c r="J240" s="27"/>
      <c r="K240" s="25">
        <v>0</v>
      </c>
      <c r="L240" s="26">
        <f>ROUND(K240/12,2)</f>
        <v>0</v>
      </c>
      <c r="M240" s="26">
        <f>L240*1.8</f>
        <v>0</v>
      </c>
      <c r="N240" s="27"/>
      <c r="O240" s="72">
        <f>SUM(G240,C240,K240)</f>
        <v>0</v>
      </c>
      <c r="P240" s="30">
        <f>ROUND(O240/24,2)</f>
        <v>0</v>
      </c>
      <c r="Q240" s="30">
        <f>P240*1.8</f>
        <v>0</v>
      </c>
      <c r="R240" s="31">
        <v>0</v>
      </c>
    </row>
    <row r="241" spans="1:18" x14ac:dyDescent="0.5">
      <c r="A241" s="32" t="s">
        <v>86</v>
      </c>
      <c r="B241" s="43"/>
      <c r="C241" s="34"/>
      <c r="D241" s="35"/>
      <c r="E241" s="35"/>
      <c r="F241" s="36"/>
      <c r="G241" s="34"/>
      <c r="H241" s="35"/>
      <c r="I241" s="35"/>
      <c r="J241" s="36"/>
      <c r="K241" s="34"/>
      <c r="L241" s="35"/>
      <c r="M241" s="35"/>
      <c r="N241" s="36"/>
      <c r="O241" s="84"/>
      <c r="P241" s="39"/>
      <c r="Q241" s="39"/>
      <c r="R241" s="40"/>
    </row>
    <row r="242" spans="1:18" x14ac:dyDescent="0.5">
      <c r="A242" s="14" t="s">
        <v>11</v>
      </c>
      <c r="B242" s="15" t="s">
        <v>12</v>
      </c>
      <c r="C242" s="16">
        <v>0</v>
      </c>
      <c r="D242" s="17">
        <f>ROUND(C242/18,2)</f>
        <v>0</v>
      </c>
      <c r="E242" s="17"/>
      <c r="F242" s="18">
        <f>SUM(D242,E243:E244)</f>
        <v>7.2</v>
      </c>
      <c r="G242" s="16">
        <v>0</v>
      </c>
      <c r="H242" s="17">
        <f>ROUND(G242/18,2)</f>
        <v>0</v>
      </c>
      <c r="I242" s="17"/>
      <c r="J242" s="18">
        <f>SUM(H242,I243:I244)</f>
        <v>12.6</v>
      </c>
      <c r="K242" s="16">
        <v>0</v>
      </c>
      <c r="L242" s="17">
        <f>ROUND(K242/18,2)</f>
        <v>0</v>
      </c>
      <c r="M242" s="17"/>
      <c r="N242" s="18">
        <f>SUM(L242,M243:M244)</f>
        <v>3.6</v>
      </c>
      <c r="O242" s="19">
        <f>SUM(G242,C242,K242)</f>
        <v>0</v>
      </c>
      <c r="P242" s="20">
        <f>ROUND(O242/36,2)</f>
        <v>0</v>
      </c>
      <c r="Q242" s="21" t="s">
        <v>29</v>
      </c>
      <c r="R242" s="22">
        <f>SUM(P242,Q243:Q244)</f>
        <v>11.700000000000001</v>
      </c>
    </row>
    <row r="243" spans="1:18" x14ac:dyDescent="0.5">
      <c r="A243" s="65"/>
      <c r="B243" s="15" t="s">
        <v>13</v>
      </c>
      <c r="C243" s="16">
        <v>0</v>
      </c>
      <c r="D243" s="17">
        <f>ROUND(C243/12,2)</f>
        <v>0</v>
      </c>
      <c r="E243" s="17">
        <f>D243*1.8</f>
        <v>0</v>
      </c>
      <c r="F243" s="18"/>
      <c r="G243" s="16">
        <v>0</v>
      </c>
      <c r="H243" s="17">
        <f>ROUND(G243/12,2)</f>
        <v>0</v>
      </c>
      <c r="I243" s="17">
        <f>H243*1.8</f>
        <v>0</v>
      </c>
      <c r="J243" s="18"/>
      <c r="K243" s="16">
        <v>0</v>
      </c>
      <c r="L243" s="17">
        <f>ROUND(K243/12,2)</f>
        <v>0</v>
      </c>
      <c r="M243" s="17">
        <f>L243*1.8</f>
        <v>0</v>
      </c>
      <c r="N243" s="18"/>
      <c r="O243" s="47">
        <f>SUM(G243,C243,K243)</f>
        <v>0</v>
      </c>
      <c r="P243" s="21">
        <f>ROUND(O243/24,2)</f>
        <v>0</v>
      </c>
      <c r="Q243" s="21">
        <f>P243*1.8</f>
        <v>0</v>
      </c>
      <c r="R243" s="22">
        <v>0</v>
      </c>
    </row>
    <row r="244" spans="1:18" ht="22.5" thickBot="1" x14ac:dyDescent="0.55000000000000004">
      <c r="A244" s="69"/>
      <c r="B244" s="24" t="s">
        <v>14</v>
      </c>
      <c r="C244" s="25">
        <v>48</v>
      </c>
      <c r="D244" s="26">
        <f>ROUND(C244/12,2)</f>
        <v>4</v>
      </c>
      <c r="E244" s="26">
        <f>D244*1.8</f>
        <v>7.2</v>
      </c>
      <c r="F244" s="27"/>
      <c r="G244" s="25">
        <v>84</v>
      </c>
      <c r="H244" s="26">
        <f>ROUND(G244/12,2)</f>
        <v>7</v>
      </c>
      <c r="I244" s="26">
        <f>H244*1.8</f>
        <v>12.6</v>
      </c>
      <c r="J244" s="27"/>
      <c r="K244" s="25">
        <v>24</v>
      </c>
      <c r="L244" s="26">
        <f>ROUND(K244/12,2)</f>
        <v>2</v>
      </c>
      <c r="M244" s="26">
        <f>L244*1.8</f>
        <v>3.6</v>
      </c>
      <c r="N244" s="27"/>
      <c r="O244" s="72">
        <f>SUM(G244,C244,K244)</f>
        <v>156</v>
      </c>
      <c r="P244" s="30">
        <f>ROUND(O244/24,2)</f>
        <v>6.5</v>
      </c>
      <c r="Q244" s="30">
        <f>P244*1.8</f>
        <v>11.700000000000001</v>
      </c>
      <c r="R244" s="31">
        <v>0</v>
      </c>
    </row>
    <row r="245" spans="1:18" x14ac:dyDescent="0.5">
      <c r="A245" s="32" t="s">
        <v>87</v>
      </c>
      <c r="B245" s="43"/>
      <c r="C245" s="34"/>
      <c r="D245" s="35"/>
      <c r="E245" s="35"/>
      <c r="F245" s="36"/>
      <c r="G245" s="34"/>
      <c r="H245" s="35"/>
      <c r="I245" s="35"/>
      <c r="J245" s="36"/>
      <c r="K245" s="34"/>
      <c r="L245" s="35"/>
      <c r="M245" s="35"/>
      <c r="N245" s="36"/>
      <c r="O245" s="84"/>
      <c r="P245" s="39"/>
      <c r="Q245" s="39"/>
      <c r="R245" s="40"/>
    </row>
    <row r="246" spans="1:18" x14ac:dyDescent="0.5">
      <c r="A246" s="14" t="s">
        <v>29</v>
      </c>
      <c r="B246" s="15" t="s">
        <v>12</v>
      </c>
      <c r="C246" s="16">
        <v>0</v>
      </c>
      <c r="D246" s="17">
        <f>ROUND(C246/18,2)</f>
        <v>0</v>
      </c>
      <c r="E246" s="17"/>
      <c r="F246" s="18">
        <f>SUM(D246,E247:E248)</f>
        <v>0</v>
      </c>
      <c r="G246" s="16"/>
      <c r="H246" s="17">
        <f>ROUND(G246/18,2)</f>
        <v>0</v>
      </c>
      <c r="I246" s="17"/>
      <c r="J246" s="18">
        <f>SUM(H246,I247:I248)</f>
        <v>0</v>
      </c>
      <c r="K246" s="16">
        <v>0</v>
      </c>
      <c r="L246" s="17">
        <f>ROUND(K246/18,2)</f>
        <v>0</v>
      </c>
      <c r="M246" s="17"/>
      <c r="N246" s="18">
        <f>SUM(L246,M247:M248)</f>
        <v>0</v>
      </c>
      <c r="O246" s="19">
        <f>SUM(G246,C246,K246)</f>
        <v>0</v>
      </c>
      <c r="P246" s="20">
        <f>ROUND(O246/36,2)</f>
        <v>0</v>
      </c>
      <c r="Q246" s="21" t="s">
        <v>29</v>
      </c>
      <c r="R246" s="22">
        <f>SUM(P246,Q247:Q248)</f>
        <v>0</v>
      </c>
    </row>
    <row r="247" spans="1:18" x14ac:dyDescent="0.5">
      <c r="A247" s="65"/>
      <c r="B247" s="15" t="s">
        <v>13</v>
      </c>
      <c r="C247" s="16"/>
      <c r="D247" s="17">
        <f>ROUND(C247/12,2)</f>
        <v>0</v>
      </c>
      <c r="E247" s="17">
        <f>D247*1.8</f>
        <v>0</v>
      </c>
      <c r="F247" s="18"/>
      <c r="G247" s="16"/>
      <c r="H247" s="17">
        <f>ROUND(G247/12,2)</f>
        <v>0</v>
      </c>
      <c r="I247" s="17">
        <f>H247*1.8</f>
        <v>0</v>
      </c>
      <c r="J247" s="18"/>
      <c r="K247" s="16"/>
      <c r="L247" s="17">
        <f>ROUND(K247/12,2)</f>
        <v>0</v>
      </c>
      <c r="M247" s="17">
        <f>L247*1.8</f>
        <v>0</v>
      </c>
      <c r="N247" s="18"/>
      <c r="O247" s="47">
        <f>SUM(G247,C247,K247)</f>
        <v>0</v>
      </c>
      <c r="P247" s="21">
        <f>ROUND(O247/24,2)</f>
        <v>0</v>
      </c>
      <c r="Q247" s="21">
        <f>P247*1.8</f>
        <v>0</v>
      </c>
      <c r="R247" s="22">
        <v>0</v>
      </c>
    </row>
    <row r="248" spans="1:18" ht="22.5" thickBot="1" x14ac:dyDescent="0.55000000000000004">
      <c r="A248" s="69"/>
      <c r="B248" s="24" t="s">
        <v>14</v>
      </c>
      <c r="C248" s="25"/>
      <c r="D248" s="26">
        <f>ROUND(C248/12,2)</f>
        <v>0</v>
      </c>
      <c r="E248" s="26">
        <f>D248*1.8</f>
        <v>0</v>
      </c>
      <c r="F248" s="27"/>
      <c r="G248" s="25"/>
      <c r="H248" s="26">
        <f>ROUND(G248/12,2)</f>
        <v>0</v>
      </c>
      <c r="I248" s="26">
        <f>H248*1.8</f>
        <v>0</v>
      </c>
      <c r="J248" s="27"/>
      <c r="K248" s="25"/>
      <c r="L248" s="26">
        <f>ROUND(K248/12,2)</f>
        <v>0</v>
      </c>
      <c r="M248" s="26">
        <f>L248*1.8</f>
        <v>0</v>
      </c>
      <c r="N248" s="27"/>
      <c r="O248" s="72">
        <f>SUM(G248,C248,K248)</f>
        <v>0</v>
      </c>
      <c r="P248" s="30">
        <f>ROUND(O248/24,2)</f>
        <v>0</v>
      </c>
      <c r="Q248" s="30">
        <f>P248*1.8</f>
        <v>0</v>
      </c>
      <c r="R248" s="31">
        <v>0</v>
      </c>
    </row>
    <row r="249" spans="1:18" x14ac:dyDescent="0.5">
      <c r="A249" s="32" t="s">
        <v>88</v>
      </c>
      <c r="B249" s="43"/>
      <c r="C249" s="34"/>
      <c r="D249" s="35"/>
      <c r="E249" s="35"/>
      <c r="F249" s="36"/>
      <c r="G249" s="34"/>
      <c r="H249" s="35"/>
      <c r="I249" s="35"/>
      <c r="J249" s="36"/>
      <c r="K249" s="34"/>
      <c r="L249" s="35"/>
      <c r="M249" s="35"/>
      <c r="N249" s="36"/>
      <c r="O249" s="84"/>
      <c r="P249" s="39"/>
      <c r="Q249" s="39"/>
      <c r="R249" s="40"/>
    </row>
    <row r="250" spans="1:18" x14ac:dyDescent="0.5">
      <c r="A250" s="14" t="s">
        <v>11</v>
      </c>
      <c r="B250" s="15" t="s">
        <v>12</v>
      </c>
      <c r="C250" s="16">
        <v>0</v>
      </c>
      <c r="D250" s="17">
        <f>ROUND(C250/18,2)</f>
        <v>0</v>
      </c>
      <c r="E250" s="17"/>
      <c r="F250" s="18">
        <f>SUM(D250,E251:E252)</f>
        <v>136.80000000000001</v>
      </c>
      <c r="G250" s="16">
        <v>0</v>
      </c>
      <c r="H250" s="17">
        <f>ROUND(G250/18,2)</f>
        <v>0</v>
      </c>
      <c r="I250" s="17"/>
      <c r="J250" s="18">
        <f>SUM(H250,I251:I252)</f>
        <v>53.1</v>
      </c>
      <c r="K250" s="16">
        <v>0</v>
      </c>
      <c r="L250" s="17">
        <f>ROUND(K250/18,2)</f>
        <v>0</v>
      </c>
      <c r="M250" s="17"/>
      <c r="N250" s="18">
        <f>SUM(L250,M251:M252)</f>
        <v>0</v>
      </c>
      <c r="O250" s="19">
        <f>SUM(G250,C250,K250)</f>
        <v>0</v>
      </c>
      <c r="P250" s="20">
        <f>ROUND(O250/36,2)</f>
        <v>0</v>
      </c>
      <c r="Q250" s="21" t="s">
        <v>29</v>
      </c>
      <c r="R250" s="22">
        <f>SUM(P250,Q251:Q252)</f>
        <v>94.968000000000004</v>
      </c>
    </row>
    <row r="251" spans="1:18" x14ac:dyDescent="0.5">
      <c r="A251" s="67"/>
      <c r="B251" s="15" t="s">
        <v>13</v>
      </c>
      <c r="C251" s="16">
        <v>84</v>
      </c>
      <c r="D251" s="17">
        <f>ROUND(C251/12,2)</f>
        <v>7</v>
      </c>
      <c r="E251" s="17">
        <f>D251*1.8</f>
        <v>12.6</v>
      </c>
      <c r="F251" s="18"/>
      <c r="G251" s="16">
        <v>99</v>
      </c>
      <c r="H251" s="17">
        <f>ROUND(G251/12,2)</f>
        <v>8.25</v>
      </c>
      <c r="I251" s="17">
        <f>H251*1.8</f>
        <v>14.85</v>
      </c>
      <c r="J251" s="18"/>
      <c r="K251" s="16">
        <v>0</v>
      </c>
      <c r="L251" s="17">
        <f>ROUND(K251/12,2)</f>
        <v>0</v>
      </c>
      <c r="M251" s="17">
        <f>L251*1.8</f>
        <v>0</v>
      </c>
      <c r="N251" s="18"/>
      <c r="O251" s="47">
        <f>SUM(G251,C251,K251)</f>
        <v>183</v>
      </c>
      <c r="P251" s="21">
        <f>ROUND(O251/24,2)</f>
        <v>7.63</v>
      </c>
      <c r="Q251" s="21">
        <f>P251*1.8</f>
        <v>13.734</v>
      </c>
      <c r="R251" s="22">
        <v>0</v>
      </c>
    </row>
    <row r="252" spans="1:18" ht="22.5" thickBot="1" x14ac:dyDescent="0.55000000000000004">
      <c r="A252" s="69"/>
      <c r="B252" s="24" t="s">
        <v>14</v>
      </c>
      <c r="C252" s="25">
        <f>591+228+9</f>
        <v>828</v>
      </c>
      <c r="D252" s="26">
        <f>ROUND(C252/12,2)</f>
        <v>69</v>
      </c>
      <c r="E252" s="26">
        <f>D252*1.8</f>
        <v>124.2</v>
      </c>
      <c r="F252" s="27"/>
      <c r="G252" s="25">
        <f>189+57+9</f>
        <v>255</v>
      </c>
      <c r="H252" s="26">
        <f>ROUND(G252/12,2)</f>
        <v>21.25</v>
      </c>
      <c r="I252" s="26">
        <f>H252*1.8</f>
        <v>38.25</v>
      </c>
      <c r="J252" s="27"/>
      <c r="K252" s="25">
        <v>0</v>
      </c>
      <c r="L252" s="26">
        <f>ROUND(K252/12,2)</f>
        <v>0</v>
      </c>
      <c r="M252" s="26">
        <f>L252*1.8</f>
        <v>0</v>
      </c>
      <c r="N252" s="27"/>
      <c r="O252" s="72">
        <f>SUM(G252,C252,K252)</f>
        <v>1083</v>
      </c>
      <c r="P252" s="30">
        <f>ROUND(O252/24,2)</f>
        <v>45.13</v>
      </c>
      <c r="Q252" s="30">
        <f>P252*1.8</f>
        <v>81.234000000000009</v>
      </c>
      <c r="R252" s="31">
        <v>0</v>
      </c>
    </row>
    <row r="253" spans="1:18" s="4" customFormat="1" x14ac:dyDescent="0.5">
      <c r="A253" s="32" t="s">
        <v>89</v>
      </c>
      <c r="B253" s="43"/>
      <c r="C253" s="34"/>
      <c r="D253" s="35"/>
      <c r="E253" s="35"/>
      <c r="F253" s="36"/>
      <c r="G253" s="34"/>
      <c r="H253" s="35"/>
      <c r="I253" s="35"/>
      <c r="J253" s="36"/>
      <c r="K253" s="34"/>
      <c r="L253" s="35"/>
      <c r="M253" s="35"/>
      <c r="N253" s="36"/>
      <c r="O253" s="84"/>
      <c r="P253" s="39"/>
      <c r="Q253" s="39"/>
      <c r="R253" s="40"/>
    </row>
    <row r="254" spans="1:18" s="4" customFormat="1" x14ac:dyDescent="0.5">
      <c r="A254" s="85" t="s">
        <v>11</v>
      </c>
      <c r="B254" s="15" t="s">
        <v>12</v>
      </c>
      <c r="C254" s="16">
        <v>36903</v>
      </c>
      <c r="D254" s="17">
        <f>ROUND(C254/18,2)</f>
        <v>2050.17</v>
      </c>
      <c r="E254" s="17"/>
      <c r="F254" s="18">
        <f>SUM(D254,E255:E256)</f>
        <v>2050.17</v>
      </c>
      <c r="G254" s="16">
        <v>24144</v>
      </c>
      <c r="H254" s="17">
        <f>ROUND(G254/18,2)</f>
        <v>1341.33</v>
      </c>
      <c r="I254" s="17"/>
      <c r="J254" s="18">
        <f>SUM(H254,I255:I256)</f>
        <v>1342.086</v>
      </c>
      <c r="K254" s="16">
        <v>1035</v>
      </c>
      <c r="L254" s="17">
        <f>ROUND(K254/18,2)</f>
        <v>57.5</v>
      </c>
      <c r="M254" s="17"/>
      <c r="N254" s="18">
        <f>SUM(L254,M255:M256)</f>
        <v>57.5</v>
      </c>
      <c r="O254" s="19">
        <f>SUM(G254,C254,K254)</f>
        <v>62082</v>
      </c>
      <c r="P254" s="20">
        <f>ROUND(O254/36,2)</f>
        <v>1724.5</v>
      </c>
      <c r="Q254" s="21" t="s">
        <v>29</v>
      </c>
      <c r="R254" s="22">
        <f>SUM(P254,Q255:Q256)</f>
        <v>1724.8779999999999</v>
      </c>
    </row>
    <row r="255" spans="1:18" s="4" customFormat="1" x14ac:dyDescent="0.5">
      <c r="A255" s="86"/>
      <c r="B255" s="15" t="s">
        <v>13</v>
      </c>
      <c r="C255" s="16">
        <v>0</v>
      </c>
      <c r="D255" s="17">
        <f>ROUND(C255/12,2)</f>
        <v>0</v>
      </c>
      <c r="E255" s="17">
        <f>D255*1.8</f>
        <v>0</v>
      </c>
      <c r="F255" s="18"/>
      <c r="G255" s="16">
        <v>0</v>
      </c>
      <c r="H255" s="17">
        <f>ROUND(G255/12,2)</f>
        <v>0</v>
      </c>
      <c r="I255" s="17">
        <f>H255*1.8</f>
        <v>0</v>
      </c>
      <c r="J255" s="18"/>
      <c r="K255" s="16">
        <v>0</v>
      </c>
      <c r="L255" s="17">
        <f>ROUND(K255/12,2)</f>
        <v>0</v>
      </c>
      <c r="M255" s="17">
        <f>L255*1.8</f>
        <v>0</v>
      </c>
      <c r="N255" s="18"/>
      <c r="O255" s="47">
        <f>SUM(G255,C255,K255)</f>
        <v>0</v>
      </c>
      <c r="P255" s="21">
        <f>ROUND(O255/24,2)</f>
        <v>0</v>
      </c>
      <c r="Q255" s="21">
        <f>P255*1.8</f>
        <v>0</v>
      </c>
      <c r="R255" s="22">
        <v>0</v>
      </c>
    </row>
    <row r="256" spans="1:18" s="4" customFormat="1" ht="22.5" thickBot="1" x14ac:dyDescent="0.55000000000000004">
      <c r="A256" s="87"/>
      <c r="B256" s="24" t="s">
        <v>14</v>
      </c>
      <c r="C256" s="25">
        <v>0</v>
      </c>
      <c r="D256" s="26">
        <f>ROUND(C256/12,2)</f>
        <v>0</v>
      </c>
      <c r="E256" s="26">
        <f>D256*1.8</f>
        <v>0</v>
      </c>
      <c r="F256" s="27"/>
      <c r="G256" s="25">
        <v>5</v>
      </c>
      <c r="H256" s="26">
        <f>ROUND(G256/12,2)</f>
        <v>0.42</v>
      </c>
      <c r="I256" s="26">
        <f>H256*1.8</f>
        <v>0.75600000000000001</v>
      </c>
      <c r="J256" s="27"/>
      <c r="K256" s="25">
        <v>0</v>
      </c>
      <c r="L256" s="26">
        <f>ROUND(K256/12,2)</f>
        <v>0</v>
      </c>
      <c r="M256" s="26">
        <f>L256*1.8</f>
        <v>0</v>
      </c>
      <c r="N256" s="27"/>
      <c r="O256" s="72">
        <f>SUM(G256,C256,K256)</f>
        <v>5</v>
      </c>
      <c r="P256" s="30">
        <f>ROUND(O256/24,2)</f>
        <v>0.21</v>
      </c>
      <c r="Q256" s="30">
        <f>P256*1.8</f>
        <v>0.378</v>
      </c>
      <c r="R256" s="31">
        <v>0</v>
      </c>
    </row>
    <row r="257" spans="1:18" x14ac:dyDescent="0.5">
      <c r="A257" s="88" t="s">
        <v>90</v>
      </c>
      <c r="B257" s="89" t="s">
        <v>12</v>
      </c>
      <c r="C257" s="90">
        <f>SUM(C5,C13,C9,C17,C48,C52,C56,C93,C106,C110,C114,C148,C152,C174,C178,C210,C215,C234,C238,C242,C246,C250,C254)</f>
        <v>381404</v>
      </c>
      <c r="D257" s="91">
        <f>SUM(D5,D9,D13,D17,D48,D52,D56,D93,D106,D110,D114,D148,D152,D174,D178,D210,D215,D234,D238,D242,D246,D250,D254)</f>
        <v>21189.120000000003</v>
      </c>
      <c r="E257" s="91"/>
      <c r="F257" s="92">
        <f>ROUND(SUM(D257,E258:E260),2)</f>
        <v>21797.3</v>
      </c>
      <c r="G257" s="90">
        <f>SUM(G5,G13,G9,G17,G48,G52,G56,G93,G106,G110,G114,G148,G152,G174,G178,G210,G215,G234,G238,G242,G246,G250,G254)</f>
        <v>340792.00470588234</v>
      </c>
      <c r="H257" s="91">
        <f>SUM(H5,H9,H13,H17,H48,H52,H56,H93,H106,H110,H114,H148,H152,H174,H178,H210,H215,H234,H238,H242,H246,H250,H254)</f>
        <v>18932.89</v>
      </c>
      <c r="I257" s="91"/>
      <c r="J257" s="92">
        <f>ROUND(SUM(H257,I258:I260),2)</f>
        <v>19811.88</v>
      </c>
      <c r="K257" s="90">
        <f>SUM(K5,K9,K13,K17,K48,K52,K56,K93,K106,K110,K114,K148,K152,K174,K178,K210,K215,K234,K238,K242,K246,K250,K254)</f>
        <v>9060</v>
      </c>
      <c r="L257" s="91">
        <f>SUM(L5,L9,L13,L17,L48,L52,L56,L93,L106,L110,L114,L148,L152,L174,L178,L210,L215,L234,L238,L242,L246,L250,L254)</f>
        <v>503.32</v>
      </c>
      <c r="M257" s="91"/>
      <c r="N257" s="92">
        <f>ROUND(SUM(L257,M258:M260),2)</f>
        <v>509.22</v>
      </c>
      <c r="O257" s="90">
        <f>SUM(O5,O13,O9,O17,O48,O52,O56,O93,O106,O110,O114,O148,O152,O174,O178,O210,O215,O234,O238,O242,O246,O250,O254)</f>
        <v>731256.0047058824</v>
      </c>
      <c r="P257" s="91">
        <f>SUM(P5,P9,P13,P17,P48,P52,P56,P93,P106,P110,P114,P148,P152,P174,P178,P210,P215,P234,P238,P242,P246,P250,P254)</f>
        <v>20312.679999999997</v>
      </c>
      <c r="Q257" s="91"/>
      <c r="R257" s="92">
        <f>ROUND(SUM(P257,Q258:Q260),2)</f>
        <v>21059.27</v>
      </c>
    </row>
    <row r="258" spans="1:18" x14ac:dyDescent="0.5">
      <c r="A258" s="93"/>
      <c r="B258" s="89" t="s">
        <v>71</v>
      </c>
      <c r="C258" s="90">
        <f>SUM(C211)</f>
        <v>0</v>
      </c>
      <c r="D258" s="91">
        <f>SUM(D211)</f>
        <v>0</v>
      </c>
      <c r="E258" s="91">
        <f>SUM(E211)</f>
        <v>0</v>
      </c>
      <c r="F258" s="94">
        <v>0</v>
      </c>
      <c r="G258" s="90">
        <f>SUM(G211)</f>
        <v>0</v>
      </c>
      <c r="H258" s="91">
        <f>SUM(H211)</f>
        <v>0</v>
      </c>
      <c r="I258" s="91">
        <f>SUM(I211)</f>
        <v>0</v>
      </c>
      <c r="J258" s="94">
        <v>0</v>
      </c>
      <c r="K258" s="90">
        <f>SUM(K211)</f>
        <v>0</v>
      </c>
      <c r="L258" s="91">
        <f>SUM(L211)</f>
        <v>0</v>
      </c>
      <c r="M258" s="91">
        <f>SUM(M211)</f>
        <v>0</v>
      </c>
      <c r="N258" s="94">
        <v>0</v>
      </c>
      <c r="O258" s="90">
        <f>SUM(O211)</f>
        <v>0</v>
      </c>
      <c r="P258" s="91">
        <f>SUM(P211)</f>
        <v>0</v>
      </c>
      <c r="Q258" s="91">
        <f>SUM(Q211)</f>
        <v>0</v>
      </c>
      <c r="R258" s="94">
        <v>0</v>
      </c>
    </row>
    <row r="259" spans="1:18" x14ac:dyDescent="0.5">
      <c r="A259" s="93"/>
      <c r="B259" s="89" t="s">
        <v>13</v>
      </c>
      <c r="C259" s="95">
        <f t="shared" ref="C259:E259" si="7">SUM(C6,C10,C14,C18,C49,C53,C57,C94,C107,C111,C115,C149,C153,C175,C179,C212,C216,C235,C239,C243,C247,C251,C255)</f>
        <v>2417</v>
      </c>
      <c r="D259" s="96">
        <f t="shared" si="7"/>
        <v>201.41</v>
      </c>
      <c r="E259" s="96">
        <f t="shared" si="7"/>
        <v>315.26000000000005</v>
      </c>
      <c r="F259" s="94">
        <v>0</v>
      </c>
      <c r="G259" s="95">
        <f t="shared" ref="G259:I260" si="8">SUM(G6,G10,G14,G18,G49,G53,G57,G94,G107,G111,G115,G149,G153,G175,G179,G212,G216,G235,G239,G243,G247,G251,G255)</f>
        <v>4645.0011764705878</v>
      </c>
      <c r="H259" s="96">
        <f t="shared" si="8"/>
        <v>387.07</v>
      </c>
      <c r="I259" s="96">
        <f t="shared" si="8"/>
        <v>667.97000000000014</v>
      </c>
      <c r="J259" s="94">
        <v>0</v>
      </c>
      <c r="K259" s="95">
        <f t="shared" ref="K259:M259" si="9">SUM(K6,K10,K14,K18,K49,K53,K57,K94,K107,K111,K115,K149,K153,K175,K179,K212,K216,K235,K239,K243,K247,K251,K255)</f>
        <v>18</v>
      </c>
      <c r="L259" s="96">
        <f t="shared" si="9"/>
        <v>1.5</v>
      </c>
      <c r="M259" s="96">
        <f t="shared" si="9"/>
        <v>2.2999999999999998</v>
      </c>
      <c r="N259" s="94">
        <v>0</v>
      </c>
      <c r="O259" s="95">
        <f t="shared" ref="O259:Q260" si="10">SUM(O6,O10,O14,O18,O49,O53,O57,O94,O107,O111,O115,O149,O153,O175,O179,O212,O216,O235,O239,O243,O247,O251,O255)</f>
        <v>7080.0011764705887</v>
      </c>
      <c r="P259" s="96">
        <f t="shared" si="10"/>
        <v>295.01</v>
      </c>
      <c r="Q259" s="96">
        <f t="shared" si="10"/>
        <v>492.79799999999994</v>
      </c>
      <c r="R259" s="94">
        <v>0</v>
      </c>
    </row>
    <row r="260" spans="1:18" ht="22.5" thickBot="1" x14ac:dyDescent="0.55000000000000004">
      <c r="A260" s="97"/>
      <c r="B260" s="98" t="s">
        <v>14</v>
      </c>
      <c r="C260" s="99">
        <f t="shared" ref="C260:E260" si="11">SUM(C7,C11,C15,C19,C50,C54,C58,C95,C108,C112,C116,C150,C154,C176,C180,C213,C217,C236,C240,C244,C248,C252,C256)</f>
        <v>2128</v>
      </c>
      <c r="D260" s="100">
        <f t="shared" si="11"/>
        <v>177.32999999999998</v>
      </c>
      <c r="E260" s="100">
        <f t="shared" si="11"/>
        <v>292.91499999999996</v>
      </c>
      <c r="F260" s="101">
        <v>0</v>
      </c>
      <c r="G260" s="99">
        <f t="shared" si="8"/>
        <v>1592</v>
      </c>
      <c r="H260" s="100">
        <f t="shared" si="8"/>
        <v>132.66999999999999</v>
      </c>
      <c r="I260" s="100">
        <f t="shared" si="8"/>
        <v>211.02100000000002</v>
      </c>
      <c r="J260" s="101">
        <v>0</v>
      </c>
      <c r="K260" s="99">
        <f t="shared" ref="K260:M260" si="12">SUM(K7,K11,K15,K19,K50,K54,K58,K95,K108,K112,K116,K150,K154,K176,K180,K213,K217,K236,K240,K244,K248,K252,K256)</f>
        <v>24</v>
      </c>
      <c r="L260" s="100">
        <f t="shared" si="12"/>
        <v>2</v>
      </c>
      <c r="M260" s="100">
        <f t="shared" si="12"/>
        <v>3.6</v>
      </c>
      <c r="N260" s="101">
        <v>0</v>
      </c>
      <c r="O260" s="99">
        <f t="shared" si="10"/>
        <v>3744</v>
      </c>
      <c r="P260" s="100">
        <f t="shared" si="10"/>
        <v>156.02000000000001</v>
      </c>
      <c r="Q260" s="100">
        <f t="shared" si="10"/>
        <v>253.79599999999999</v>
      </c>
      <c r="R260" s="101">
        <v>0</v>
      </c>
    </row>
    <row r="261" spans="1:18" x14ac:dyDescent="0.5">
      <c r="A261" s="102" t="s">
        <v>91</v>
      </c>
      <c r="B261" s="103"/>
      <c r="C261" s="104"/>
      <c r="D261" s="105"/>
      <c r="E261" s="105"/>
      <c r="F261" s="106"/>
      <c r="G261" s="104"/>
      <c r="H261" s="105"/>
      <c r="I261" s="105"/>
      <c r="J261" s="106"/>
      <c r="K261" s="104"/>
      <c r="L261" s="105"/>
      <c r="M261" s="105"/>
      <c r="N261" s="106"/>
      <c r="O261" s="107"/>
      <c r="P261" s="108"/>
      <c r="Q261" s="108"/>
      <c r="R261" s="109"/>
    </row>
    <row r="262" spans="1:18" x14ac:dyDescent="0.5">
      <c r="A262" s="48" t="s">
        <v>92</v>
      </c>
      <c r="B262" s="110"/>
      <c r="C262" s="16"/>
      <c r="D262" s="17"/>
      <c r="E262" s="17"/>
      <c r="F262" s="18"/>
      <c r="G262" s="16"/>
      <c r="H262" s="17"/>
      <c r="I262" s="17"/>
      <c r="J262" s="18"/>
      <c r="K262" s="16"/>
      <c r="L262" s="17"/>
      <c r="M262" s="17"/>
      <c r="N262" s="18"/>
      <c r="O262" s="68"/>
      <c r="P262" s="20"/>
      <c r="Q262" s="20"/>
      <c r="R262" s="22"/>
    </row>
    <row r="263" spans="1:18" x14ac:dyDescent="0.5">
      <c r="A263" s="14" t="s">
        <v>11</v>
      </c>
      <c r="B263" s="15" t="s">
        <v>12</v>
      </c>
      <c r="C263" s="16">
        <f>3050+473</f>
        <v>3523</v>
      </c>
      <c r="D263" s="17">
        <f>ROUND(C263/18,2)</f>
        <v>195.72</v>
      </c>
      <c r="E263" s="17"/>
      <c r="F263" s="18">
        <f>SUM(D263,E264:E265)</f>
        <v>226.06</v>
      </c>
      <c r="G263" s="16">
        <f>367+2921+4</f>
        <v>3292</v>
      </c>
      <c r="H263" s="17">
        <f>ROUND(G263/18,2)</f>
        <v>182.89</v>
      </c>
      <c r="I263" s="17"/>
      <c r="J263" s="18">
        <f>SUM(H263,I264:I265)</f>
        <v>213.89</v>
      </c>
      <c r="K263" s="16">
        <v>4</v>
      </c>
      <c r="L263" s="17">
        <f>ROUND(K263/18,2)</f>
        <v>0.22</v>
      </c>
      <c r="M263" s="17"/>
      <c r="N263" s="18">
        <f>SUM(L263,M264:M265)</f>
        <v>0.22</v>
      </c>
      <c r="O263" s="19">
        <f>SUM(G263,C263,K263)</f>
        <v>6819</v>
      </c>
      <c r="P263" s="20">
        <f>ROUND(O263/36,2)</f>
        <v>189.42</v>
      </c>
      <c r="Q263" s="21" t="s">
        <v>29</v>
      </c>
      <c r="R263" s="22">
        <f>SUM(P263,Q264:Q265)</f>
        <v>220.07999999999998</v>
      </c>
    </row>
    <row r="264" spans="1:18" x14ac:dyDescent="0.5">
      <c r="A264" s="65"/>
      <c r="B264" s="15" t="s">
        <v>13</v>
      </c>
      <c r="C264" s="16">
        <f>101+15+66</f>
        <v>182</v>
      </c>
      <c r="D264" s="17">
        <f>ROUND(C264/12,2)</f>
        <v>15.17</v>
      </c>
      <c r="E264" s="17">
        <f>D264*2</f>
        <v>30.34</v>
      </c>
      <c r="F264" s="18"/>
      <c r="G264" s="16">
        <f>179+7</f>
        <v>186</v>
      </c>
      <c r="H264" s="17">
        <f>ROUND(G264/12,2)</f>
        <v>15.5</v>
      </c>
      <c r="I264" s="17">
        <f>H264*2</f>
        <v>31</v>
      </c>
      <c r="J264" s="18"/>
      <c r="K264" s="16">
        <v>0</v>
      </c>
      <c r="L264" s="17">
        <f>ROUND(K264/12,2)</f>
        <v>0</v>
      </c>
      <c r="M264" s="17">
        <f>L264*2</f>
        <v>0</v>
      </c>
      <c r="N264" s="18"/>
      <c r="O264" s="47">
        <f>SUM(G264,C264,K264)</f>
        <v>368</v>
      </c>
      <c r="P264" s="21">
        <f>ROUND(O264/24,2)</f>
        <v>15.33</v>
      </c>
      <c r="Q264" s="21">
        <f>P264*2</f>
        <v>30.66</v>
      </c>
      <c r="R264" s="22">
        <v>0</v>
      </c>
    </row>
    <row r="265" spans="1:18" ht="22.5" thickBot="1" x14ac:dyDescent="0.55000000000000004">
      <c r="A265" s="69"/>
      <c r="B265" s="24" t="s">
        <v>14</v>
      </c>
      <c r="C265" s="25">
        <v>0</v>
      </c>
      <c r="D265" s="26">
        <f>ROUND(C265/12,2)</f>
        <v>0</v>
      </c>
      <c r="E265" s="26">
        <f>D265*2</f>
        <v>0</v>
      </c>
      <c r="F265" s="27"/>
      <c r="G265" s="25"/>
      <c r="H265" s="26">
        <f>ROUND(G265/12,2)</f>
        <v>0</v>
      </c>
      <c r="I265" s="26">
        <f>H265*2</f>
        <v>0</v>
      </c>
      <c r="J265" s="27"/>
      <c r="K265" s="25">
        <v>0</v>
      </c>
      <c r="L265" s="26">
        <f>ROUND(K265/12,2)</f>
        <v>0</v>
      </c>
      <c r="M265" s="26">
        <f>L265*2</f>
        <v>0</v>
      </c>
      <c r="N265" s="27"/>
      <c r="O265" s="72">
        <f>SUM(G265,C265,K265)</f>
        <v>0</v>
      </c>
      <c r="P265" s="30">
        <f>ROUND(O265/24,2)</f>
        <v>0</v>
      </c>
      <c r="Q265" s="30">
        <f>P265*2</f>
        <v>0</v>
      </c>
      <c r="R265" s="31">
        <v>0</v>
      </c>
    </row>
    <row r="266" spans="1:18" x14ac:dyDescent="0.5">
      <c r="A266" s="111" t="s">
        <v>93</v>
      </c>
      <c r="B266" s="43"/>
      <c r="C266" s="34"/>
      <c r="D266" s="35"/>
      <c r="E266" s="35"/>
      <c r="F266" s="36"/>
      <c r="G266" s="34"/>
      <c r="H266" s="35"/>
      <c r="I266" s="35"/>
      <c r="J266" s="36"/>
      <c r="K266" s="34"/>
      <c r="L266" s="35"/>
      <c r="M266" s="35"/>
      <c r="N266" s="36"/>
      <c r="O266" s="71"/>
      <c r="P266" s="42"/>
      <c r="Q266" s="42"/>
      <c r="R266" s="40"/>
    </row>
    <row r="267" spans="1:18" x14ac:dyDescent="0.5">
      <c r="A267" s="14" t="s">
        <v>11</v>
      </c>
      <c r="B267" s="15" t="s">
        <v>12</v>
      </c>
      <c r="C267" s="16">
        <f>1128+282+734+332+12722+180+204+1062+2859+324</f>
        <v>19827</v>
      </c>
      <c r="D267" s="17">
        <f>ROUND(C267/18,2)</f>
        <v>1101.5</v>
      </c>
      <c r="E267" s="17"/>
      <c r="F267" s="18">
        <f>SUM(D267,E268:E269)</f>
        <v>1101.5</v>
      </c>
      <c r="G267" s="16">
        <f>397+462+266+12456+190+653+1698</f>
        <v>16122</v>
      </c>
      <c r="H267" s="17">
        <f>ROUND(G267/18,2)</f>
        <v>895.67</v>
      </c>
      <c r="I267" s="17"/>
      <c r="J267" s="18">
        <f>SUM(H267,I268:I269)</f>
        <v>895.67</v>
      </c>
      <c r="K267" s="16">
        <f>201+3</f>
        <v>204</v>
      </c>
      <c r="L267" s="17">
        <f>ROUND(K267/18,2)</f>
        <v>11.33</v>
      </c>
      <c r="M267" s="17"/>
      <c r="N267" s="18">
        <f>SUM(L267,M268:M269)</f>
        <v>11.33</v>
      </c>
      <c r="O267" s="19">
        <f>SUM(G267,C267,K267)</f>
        <v>36153</v>
      </c>
      <c r="P267" s="20">
        <f>ROUND(O267/36,2)</f>
        <v>1004.25</v>
      </c>
      <c r="Q267" s="21" t="s">
        <v>29</v>
      </c>
      <c r="R267" s="22">
        <f>SUM(P267,Q268:Q269)</f>
        <v>1004.25</v>
      </c>
    </row>
    <row r="268" spans="1:18" x14ac:dyDescent="0.5">
      <c r="A268" s="65"/>
      <c r="B268" s="15" t="s">
        <v>13</v>
      </c>
      <c r="C268" s="16">
        <v>0</v>
      </c>
      <c r="D268" s="17">
        <f>ROUND(C268/12,2)</f>
        <v>0</v>
      </c>
      <c r="E268" s="17">
        <f>D268*2</f>
        <v>0</v>
      </c>
      <c r="F268" s="18"/>
      <c r="G268" s="16">
        <v>0</v>
      </c>
      <c r="H268" s="17">
        <f>ROUND(G268/12,2)</f>
        <v>0</v>
      </c>
      <c r="I268" s="17">
        <f>H268*2</f>
        <v>0</v>
      </c>
      <c r="J268" s="18"/>
      <c r="K268" s="16">
        <v>0</v>
      </c>
      <c r="L268" s="17">
        <f>ROUND(K268/12,2)</f>
        <v>0</v>
      </c>
      <c r="M268" s="17">
        <f>L268*2</f>
        <v>0</v>
      </c>
      <c r="N268" s="18"/>
      <c r="O268" s="47">
        <f>SUM(G268,C268,K268)</f>
        <v>0</v>
      </c>
      <c r="P268" s="21">
        <f>ROUND(O268/24,2)</f>
        <v>0</v>
      </c>
      <c r="Q268" s="21">
        <f>P268*2</f>
        <v>0</v>
      </c>
      <c r="R268" s="22">
        <v>0</v>
      </c>
    </row>
    <row r="269" spans="1:18" ht="22.5" thickBot="1" x14ac:dyDescent="0.55000000000000004">
      <c r="A269" s="69"/>
      <c r="B269" s="24" t="s">
        <v>14</v>
      </c>
      <c r="C269" s="25">
        <v>0</v>
      </c>
      <c r="D269" s="26">
        <f>ROUND(C269/12,2)</f>
        <v>0</v>
      </c>
      <c r="E269" s="26">
        <f>D269*2</f>
        <v>0</v>
      </c>
      <c r="F269" s="27"/>
      <c r="G269" s="25">
        <v>0</v>
      </c>
      <c r="H269" s="26">
        <f>ROUND(G269/12,2)</f>
        <v>0</v>
      </c>
      <c r="I269" s="26">
        <f>H269*2</f>
        <v>0</v>
      </c>
      <c r="J269" s="27"/>
      <c r="K269" s="25">
        <v>0</v>
      </c>
      <c r="L269" s="26">
        <f>ROUND(K269/12,2)</f>
        <v>0</v>
      </c>
      <c r="M269" s="26">
        <f>L269*2</f>
        <v>0</v>
      </c>
      <c r="N269" s="27"/>
      <c r="O269" s="72">
        <f>SUM(G269,C269,K269)</f>
        <v>0</v>
      </c>
      <c r="P269" s="30">
        <f>ROUND(O269/24,2)</f>
        <v>0</v>
      </c>
      <c r="Q269" s="30">
        <f>P269*2</f>
        <v>0</v>
      </c>
      <c r="R269" s="31">
        <v>0</v>
      </c>
    </row>
    <row r="270" spans="1:18" s="4" customFormat="1" x14ac:dyDescent="0.5">
      <c r="A270" s="32" t="s">
        <v>94</v>
      </c>
      <c r="B270" s="43"/>
      <c r="C270" s="34"/>
      <c r="D270" s="35"/>
      <c r="E270" s="35"/>
      <c r="F270" s="36"/>
      <c r="G270" s="34"/>
      <c r="H270" s="35"/>
      <c r="I270" s="35"/>
      <c r="J270" s="36"/>
      <c r="K270" s="34"/>
      <c r="L270" s="35"/>
      <c r="M270" s="35"/>
      <c r="N270" s="36"/>
      <c r="O270" s="71"/>
      <c r="P270" s="42"/>
      <c r="Q270" s="42"/>
      <c r="R270" s="40"/>
    </row>
    <row r="271" spans="1:18" s="4" customFormat="1" x14ac:dyDescent="0.5">
      <c r="A271" s="85" t="s">
        <v>11</v>
      </c>
      <c r="B271" s="15" t="s">
        <v>12</v>
      </c>
      <c r="C271" s="16">
        <v>2372</v>
      </c>
      <c r="D271" s="17">
        <f>ROUND(C271/18,2)</f>
        <v>131.78</v>
      </c>
      <c r="E271" s="17"/>
      <c r="F271" s="18">
        <f>SUM(D271,E272:E273)</f>
        <v>131.78</v>
      </c>
      <c r="G271" s="16">
        <v>2512</v>
      </c>
      <c r="H271" s="17">
        <f>ROUND(G271/18,2)</f>
        <v>139.56</v>
      </c>
      <c r="I271" s="17"/>
      <c r="J271" s="18">
        <f>SUM(H271,I272:I273)</f>
        <v>139.56</v>
      </c>
      <c r="K271" s="16">
        <v>5</v>
      </c>
      <c r="L271" s="17">
        <f>ROUND(K271/18,2)</f>
        <v>0.28000000000000003</v>
      </c>
      <c r="M271" s="17"/>
      <c r="N271" s="18">
        <f>SUM(L271,M272:M273)</f>
        <v>0.28000000000000003</v>
      </c>
      <c r="O271" s="19">
        <f>SUM(G271,C271,K271)</f>
        <v>4889</v>
      </c>
      <c r="P271" s="20">
        <f>ROUND(O271/36,2)</f>
        <v>135.81</v>
      </c>
      <c r="Q271" s="21" t="s">
        <v>29</v>
      </c>
      <c r="R271" s="22">
        <f>SUM(P271,Q272:Q273)</f>
        <v>135.81</v>
      </c>
    </row>
    <row r="272" spans="1:18" s="4" customFormat="1" x14ac:dyDescent="0.5">
      <c r="A272" s="86"/>
      <c r="B272" s="15" t="s">
        <v>13</v>
      </c>
      <c r="C272" s="16">
        <v>0</v>
      </c>
      <c r="D272" s="17">
        <f>ROUND(C272/12,2)</f>
        <v>0</v>
      </c>
      <c r="E272" s="17">
        <f>D272*2</f>
        <v>0</v>
      </c>
      <c r="F272" s="18"/>
      <c r="G272" s="16">
        <v>0</v>
      </c>
      <c r="H272" s="17">
        <f>ROUND(G272/12,2)</f>
        <v>0</v>
      </c>
      <c r="I272" s="17">
        <f>H272*2</f>
        <v>0</v>
      </c>
      <c r="J272" s="18"/>
      <c r="K272" s="16">
        <v>0</v>
      </c>
      <c r="L272" s="17">
        <f>ROUND(K272/12,2)</f>
        <v>0</v>
      </c>
      <c r="M272" s="17">
        <f>L272*2</f>
        <v>0</v>
      </c>
      <c r="N272" s="18"/>
      <c r="O272" s="47">
        <f>SUM(G272,C272,K272)</f>
        <v>0</v>
      </c>
      <c r="P272" s="21">
        <f>ROUND(O272/24,2)</f>
        <v>0</v>
      </c>
      <c r="Q272" s="21">
        <f>P272*2</f>
        <v>0</v>
      </c>
      <c r="R272" s="22">
        <v>0</v>
      </c>
    </row>
    <row r="273" spans="1:18" ht="22.5" thickBot="1" x14ac:dyDescent="0.55000000000000004">
      <c r="A273" s="87"/>
      <c r="B273" s="24" t="s">
        <v>14</v>
      </c>
      <c r="C273" s="25">
        <v>0</v>
      </c>
      <c r="D273" s="26">
        <f>ROUND(C273/12,2)</f>
        <v>0</v>
      </c>
      <c r="E273" s="26">
        <f>D273*2</f>
        <v>0</v>
      </c>
      <c r="F273" s="27"/>
      <c r="G273" s="25">
        <v>0</v>
      </c>
      <c r="H273" s="26">
        <f>ROUND(G273/12,2)</f>
        <v>0</v>
      </c>
      <c r="I273" s="26">
        <f>H273*2</f>
        <v>0</v>
      </c>
      <c r="J273" s="27"/>
      <c r="K273" s="25">
        <v>0</v>
      </c>
      <c r="L273" s="26">
        <f>ROUND(K273/12,2)</f>
        <v>0</v>
      </c>
      <c r="M273" s="26">
        <f>L273*2</f>
        <v>0</v>
      </c>
      <c r="N273" s="27"/>
      <c r="O273" s="72">
        <f>SUM(G273,C273,K273)</f>
        <v>0</v>
      </c>
      <c r="P273" s="30">
        <f>ROUND(O273/24,2)</f>
        <v>0</v>
      </c>
      <c r="Q273" s="30">
        <f>P273*2</f>
        <v>0</v>
      </c>
      <c r="R273" s="31">
        <v>0</v>
      </c>
    </row>
    <row r="274" spans="1:18" x14ac:dyDescent="0.5">
      <c r="A274" s="88" t="s">
        <v>95</v>
      </c>
      <c r="B274" s="89" t="s">
        <v>12</v>
      </c>
      <c r="C274" s="90">
        <f t="shared" ref="C274:D274" si="13">SUM(C263,C267,C271)</f>
        <v>25722</v>
      </c>
      <c r="D274" s="91">
        <f t="shared" si="13"/>
        <v>1429</v>
      </c>
      <c r="E274" s="96"/>
      <c r="F274" s="92">
        <f>ROUND(SUM(D274,E275:E276),2)</f>
        <v>1459.34</v>
      </c>
      <c r="G274" s="90">
        <f t="shared" ref="G274:H276" si="14">SUM(G263,G267,G271)</f>
        <v>21926</v>
      </c>
      <c r="H274" s="91">
        <f t="shared" si="14"/>
        <v>1218.1199999999999</v>
      </c>
      <c r="I274" s="96"/>
      <c r="J274" s="92">
        <f>ROUND(SUM(H274,I275:I276),2)</f>
        <v>1249.1199999999999</v>
      </c>
      <c r="K274" s="90">
        <f t="shared" ref="K274:L274" si="15">SUM(K263,K267,K271)</f>
        <v>213</v>
      </c>
      <c r="L274" s="91">
        <f t="shared" si="15"/>
        <v>11.83</v>
      </c>
      <c r="M274" s="96"/>
      <c r="N274" s="92">
        <f>ROUND(SUM(L274,M275:M276),2)</f>
        <v>11.83</v>
      </c>
      <c r="O274" s="112">
        <f t="shared" ref="O274:P276" si="16">SUM(O263,O267,O271)</f>
        <v>47861</v>
      </c>
      <c r="P274" s="91">
        <f t="shared" si="16"/>
        <v>1329.48</v>
      </c>
      <c r="Q274" s="96"/>
      <c r="R274" s="92">
        <f>ROUND(SUM(P274,Q275:Q276),2)</f>
        <v>1360.14</v>
      </c>
    </row>
    <row r="275" spans="1:18" x14ac:dyDescent="0.5">
      <c r="A275" s="93"/>
      <c r="B275" s="89" t="s">
        <v>13</v>
      </c>
      <c r="C275" s="95">
        <f t="shared" ref="C275:D275" si="17">SUM(C264,C268,C272)</f>
        <v>182</v>
      </c>
      <c r="D275" s="96">
        <f t="shared" si="17"/>
        <v>15.17</v>
      </c>
      <c r="E275" s="96">
        <f>SUM(E264,E268,E272)</f>
        <v>30.34</v>
      </c>
      <c r="F275" s="94">
        <v>0</v>
      </c>
      <c r="G275" s="95">
        <f t="shared" si="14"/>
        <v>186</v>
      </c>
      <c r="H275" s="96">
        <f t="shared" si="14"/>
        <v>15.5</v>
      </c>
      <c r="I275" s="96">
        <f>SUM(I264,I268,I272)</f>
        <v>31</v>
      </c>
      <c r="J275" s="94">
        <v>0</v>
      </c>
      <c r="K275" s="95">
        <f t="shared" ref="K275:L275" si="18">SUM(K264,K268,K272)</f>
        <v>0</v>
      </c>
      <c r="L275" s="96">
        <f t="shared" si="18"/>
        <v>0</v>
      </c>
      <c r="M275" s="96">
        <f>SUM(M264,M268,M272)</f>
        <v>0</v>
      </c>
      <c r="N275" s="94">
        <v>0</v>
      </c>
      <c r="O275" s="113">
        <f t="shared" si="16"/>
        <v>368</v>
      </c>
      <c r="P275" s="96">
        <f t="shared" si="16"/>
        <v>15.33</v>
      </c>
      <c r="Q275" s="96">
        <f>SUM(Q264,Q268,Q272)</f>
        <v>30.66</v>
      </c>
      <c r="R275" s="94">
        <v>0</v>
      </c>
    </row>
    <row r="276" spans="1:18" ht="22.5" thickBot="1" x14ac:dyDescent="0.55000000000000004">
      <c r="A276" s="97"/>
      <c r="B276" s="98" t="s">
        <v>14</v>
      </c>
      <c r="C276" s="99">
        <f t="shared" ref="C276:D276" si="19">SUM(C265,C269,C273)</f>
        <v>0</v>
      </c>
      <c r="D276" s="100">
        <f t="shared" si="19"/>
        <v>0</v>
      </c>
      <c r="E276" s="100">
        <f>SUM(E265,E269,E273)</f>
        <v>0</v>
      </c>
      <c r="F276" s="101">
        <v>0</v>
      </c>
      <c r="G276" s="99">
        <f t="shared" si="14"/>
        <v>0</v>
      </c>
      <c r="H276" s="100">
        <f t="shared" si="14"/>
        <v>0</v>
      </c>
      <c r="I276" s="100">
        <f>SUM(I265,I269,I273)</f>
        <v>0</v>
      </c>
      <c r="J276" s="101">
        <v>0</v>
      </c>
      <c r="K276" s="99">
        <f t="shared" ref="K276:L276" si="20">SUM(K265,K269,K273)</f>
        <v>0</v>
      </c>
      <c r="L276" s="100">
        <f t="shared" si="20"/>
        <v>0</v>
      </c>
      <c r="M276" s="100">
        <f>SUM(M265,M269,M273)</f>
        <v>0</v>
      </c>
      <c r="N276" s="101">
        <v>0</v>
      </c>
      <c r="O276" s="114">
        <f t="shared" si="16"/>
        <v>0</v>
      </c>
      <c r="P276" s="100">
        <f t="shared" si="16"/>
        <v>0</v>
      </c>
      <c r="Q276" s="100">
        <f>SUM(Q265,Q269,Q273)</f>
        <v>0</v>
      </c>
      <c r="R276" s="101">
        <v>0</v>
      </c>
    </row>
    <row r="277" spans="1:18" x14ac:dyDescent="0.5">
      <c r="A277" s="115"/>
      <c r="B277" s="116"/>
      <c r="C277" s="117"/>
      <c r="D277" s="118"/>
      <c r="E277" s="118"/>
      <c r="F277" s="118"/>
      <c r="G277" s="117"/>
      <c r="H277" s="118"/>
      <c r="I277" s="118"/>
      <c r="J277" s="118"/>
      <c r="K277" s="117"/>
      <c r="L277" s="118"/>
      <c r="M277" s="118"/>
      <c r="N277" s="118"/>
      <c r="O277" s="117"/>
      <c r="P277" s="118"/>
      <c r="Q277" s="118"/>
      <c r="R277" s="118"/>
    </row>
    <row r="278" spans="1:18" x14ac:dyDescent="0.5">
      <c r="A278" s="119"/>
      <c r="B278" s="120"/>
      <c r="C278" s="121"/>
      <c r="D278" s="122"/>
      <c r="E278" s="122"/>
      <c r="F278" s="122"/>
      <c r="G278" s="121"/>
      <c r="H278" s="122"/>
      <c r="I278" s="122"/>
      <c r="J278" s="122"/>
      <c r="K278" s="121"/>
      <c r="L278" s="122"/>
      <c r="M278" s="122"/>
      <c r="N278" s="122"/>
      <c r="O278" s="121"/>
      <c r="P278" s="122"/>
      <c r="Q278" s="122"/>
      <c r="R278" s="122"/>
    </row>
    <row r="279" spans="1:18" x14ac:dyDescent="0.5">
      <c r="A279" s="102" t="s">
        <v>96</v>
      </c>
      <c r="B279" s="103"/>
      <c r="C279" s="104"/>
      <c r="D279" s="105"/>
      <c r="E279" s="105"/>
      <c r="F279" s="106"/>
      <c r="G279" s="104"/>
      <c r="H279" s="105"/>
      <c r="I279" s="105"/>
      <c r="J279" s="106"/>
      <c r="K279" s="104"/>
      <c r="L279" s="105"/>
      <c r="M279" s="105"/>
      <c r="N279" s="106"/>
      <c r="O279" s="107"/>
      <c r="P279" s="108"/>
      <c r="Q279" s="108"/>
      <c r="R279" s="109"/>
    </row>
    <row r="280" spans="1:18" x14ac:dyDescent="0.5">
      <c r="A280" s="123" t="s">
        <v>97</v>
      </c>
      <c r="B280" s="110"/>
      <c r="C280" s="16"/>
      <c r="D280" s="17"/>
      <c r="E280" s="17"/>
      <c r="F280" s="18"/>
      <c r="G280" s="16"/>
      <c r="H280" s="17"/>
      <c r="I280" s="17"/>
      <c r="J280" s="18"/>
      <c r="K280" s="16"/>
      <c r="L280" s="17"/>
      <c r="M280" s="17"/>
      <c r="N280" s="18"/>
      <c r="O280" s="68"/>
      <c r="P280" s="20"/>
      <c r="Q280" s="20"/>
      <c r="R280" s="22"/>
    </row>
    <row r="281" spans="1:18" x14ac:dyDescent="0.5">
      <c r="A281" s="14" t="s">
        <v>11</v>
      </c>
      <c r="B281" s="15" t="s">
        <v>12</v>
      </c>
      <c r="C281" s="16">
        <f>352+238+302+74+6256+228+789</f>
        <v>8239</v>
      </c>
      <c r="D281" s="17">
        <f>ROUND(C281/18,2)</f>
        <v>457.72</v>
      </c>
      <c r="E281" s="17"/>
      <c r="F281" s="18">
        <f>SUM(D281,E282:E283)</f>
        <v>457.72</v>
      </c>
      <c r="G281" s="16">
        <f>490+232+120+38+64+7049+232+615</f>
        <v>8840</v>
      </c>
      <c r="H281" s="17">
        <f>ROUND(G281/18,2)</f>
        <v>491.11</v>
      </c>
      <c r="I281" s="17"/>
      <c r="J281" s="18">
        <f>SUM(H281,I282:I283)</f>
        <v>491.11</v>
      </c>
      <c r="K281" s="16">
        <v>108</v>
      </c>
      <c r="L281" s="17">
        <f>ROUND(K281/18,2)</f>
        <v>6</v>
      </c>
      <c r="M281" s="17"/>
      <c r="N281" s="18">
        <f>SUM(L281,M282:M283)</f>
        <v>6</v>
      </c>
      <c r="O281" s="19">
        <f>SUM(G281,C281,K281)</f>
        <v>17187</v>
      </c>
      <c r="P281" s="20">
        <f>ROUND(O281/36,2)</f>
        <v>477.42</v>
      </c>
      <c r="Q281" s="21" t="s">
        <v>29</v>
      </c>
      <c r="R281" s="22">
        <f>SUM(P281,Q282:Q283)</f>
        <v>477.42</v>
      </c>
    </row>
    <row r="282" spans="1:18" x14ac:dyDescent="0.5">
      <c r="A282" s="65"/>
      <c r="B282" s="15" t="s">
        <v>13</v>
      </c>
      <c r="C282" s="16">
        <v>0</v>
      </c>
      <c r="D282" s="17">
        <f>ROUND(C282/12,2)</f>
        <v>0</v>
      </c>
      <c r="E282" s="17">
        <f>D282*2</f>
        <v>0</v>
      </c>
      <c r="F282" s="18"/>
      <c r="G282" s="16"/>
      <c r="H282" s="17">
        <f>ROUND(G282/12,2)</f>
        <v>0</v>
      </c>
      <c r="I282" s="17">
        <f>H282*2</f>
        <v>0</v>
      </c>
      <c r="J282" s="18"/>
      <c r="K282" s="16">
        <v>0</v>
      </c>
      <c r="L282" s="17">
        <f>ROUND(K282/12,2)</f>
        <v>0</v>
      </c>
      <c r="M282" s="17">
        <f>L282*2</f>
        <v>0</v>
      </c>
      <c r="N282" s="18"/>
      <c r="O282" s="47">
        <f>SUM(G282,C282,K282)</f>
        <v>0</v>
      </c>
      <c r="P282" s="21">
        <f>ROUND(O282/24,2)</f>
        <v>0</v>
      </c>
      <c r="Q282" s="21">
        <f>P282*2</f>
        <v>0</v>
      </c>
      <c r="R282" s="22">
        <v>0</v>
      </c>
    </row>
    <row r="283" spans="1:18" ht="22.5" thickBot="1" x14ac:dyDescent="0.55000000000000004">
      <c r="A283" s="69"/>
      <c r="B283" s="24" t="s">
        <v>14</v>
      </c>
      <c r="C283" s="25">
        <v>0</v>
      </c>
      <c r="D283" s="26">
        <f>ROUND(C283/12,2)</f>
        <v>0</v>
      </c>
      <c r="E283" s="26">
        <f>D283*2</f>
        <v>0</v>
      </c>
      <c r="F283" s="27"/>
      <c r="G283" s="25"/>
      <c r="H283" s="26">
        <f>ROUND(G283/12,2)</f>
        <v>0</v>
      </c>
      <c r="I283" s="26">
        <f>H283*2</f>
        <v>0</v>
      </c>
      <c r="J283" s="27"/>
      <c r="K283" s="25">
        <v>0</v>
      </c>
      <c r="L283" s="26">
        <f>ROUND(K283/12,2)</f>
        <v>0</v>
      </c>
      <c r="M283" s="26">
        <f>L283*2</f>
        <v>0</v>
      </c>
      <c r="N283" s="27"/>
      <c r="O283" s="72">
        <f>SUM(G283,C283,K283)</f>
        <v>0</v>
      </c>
      <c r="P283" s="30">
        <f>ROUND(O283/24,2)</f>
        <v>0</v>
      </c>
      <c r="Q283" s="30">
        <f>P283*2</f>
        <v>0</v>
      </c>
      <c r="R283" s="31">
        <v>0</v>
      </c>
    </row>
    <row r="284" spans="1:18" s="4" customFormat="1" x14ac:dyDescent="0.5">
      <c r="A284" s="32" t="s">
        <v>98</v>
      </c>
      <c r="B284" s="124"/>
      <c r="C284" s="34"/>
      <c r="D284" s="35"/>
      <c r="E284" s="35"/>
      <c r="F284" s="36"/>
      <c r="G284" s="34"/>
      <c r="H284" s="35"/>
      <c r="I284" s="35"/>
      <c r="J284" s="36"/>
      <c r="K284" s="34"/>
      <c r="L284" s="35"/>
      <c r="M284" s="35"/>
      <c r="N284" s="36"/>
      <c r="O284" s="84"/>
      <c r="P284" s="42"/>
      <c r="Q284" s="42"/>
      <c r="R284" s="40"/>
    </row>
    <row r="285" spans="1:18" s="4" customFormat="1" x14ac:dyDescent="0.5">
      <c r="A285" s="14" t="s">
        <v>11</v>
      </c>
      <c r="B285" s="15" t="s">
        <v>12</v>
      </c>
      <c r="C285" s="16">
        <v>1323</v>
      </c>
      <c r="D285" s="17">
        <f>ROUND(C285/18,2)</f>
        <v>73.5</v>
      </c>
      <c r="E285" s="17"/>
      <c r="F285" s="18">
        <f>SUM(D285,E286:E287)</f>
        <v>73.5</v>
      </c>
      <c r="G285" s="16">
        <v>875</v>
      </c>
      <c r="H285" s="17">
        <f>ROUND(G285/18,2)</f>
        <v>48.61</v>
      </c>
      <c r="I285" s="17"/>
      <c r="J285" s="18">
        <f>SUM(H285,I286:I287)</f>
        <v>48.61</v>
      </c>
      <c r="K285" s="16">
        <v>5</v>
      </c>
      <c r="L285" s="17">
        <f>ROUND(K285/18,2)</f>
        <v>0.28000000000000003</v>
      </c>
      <c r="M285" s="17"/>
      <c r="N285" s="18">
        <f>SUM(L285,M286:M287)</f>
        <v>0.28000000000000003</v>
      </c>
      <c r="O285" s="19">
        <f>SUM(G285,C285,K285)</f>
        <v>2203</v>
      </c>
      <c r="P285" s="20">
        <f>ROUND(O285/36,2)</f>
        <v>61.19</v>
      </c>
      <c r="Q285" s="21" t="s">
        <v>29</v>
      </c>
      <c r="R285" s="22">
        <f>SUM(P285,Q286:Q287)</f>
        <v>61.19</v>
      </c>
    </row>
    <row r="286" spans="1:18" s="4" customFormat="1" x14ac:dyDescent="0.5">
      <c r="A286" s="14"/>
      <c r="B286" s="15" t="s">
        <v>13</v>
      </c>
      <c r="C286" s="16">
        <v>0</v>
      </c>
      <c r="D286" s="17">
        <f>ROUND(C286/12,2)</f>
        <v>0</v>
      </c>
      <c r="E286" s="17">
        <f>D286*2</f>
        <v>0</v>
      </c>
      <c r="F286" s="18"/>
      <c r="G286" s="16">
        <v>0</v>
      </c>
      <c r="H286" s="17">
        <f>ROUND(G286/12,2)</f>
        <v>0</v>
      </c>
      <c r="I286" s="17">
        <f>H286*2</f>
        <v>0</v>
      </c>
      <c r="J286" s="18"/>
      <c r="K286" s="16">
        <v>0</v>
      </c>
      <c r="L286" s="17">
        <f>ROUND(K286/12,2)</f>
        <v>0</v>
      </c>
      <c r="M286" s="17">
        <f>L286*2</f>
        <v>0</v>
      </c>
      <c r="N286" s="18"/>
      <c r="O286" s="47">
        <f>SUM(G286,C286,K286)</f>
        <v>0</v>
      </c>
      <c r="P286" s="21">
        <f>ROUND(O286/24,2)</f>
        <v>0</v>
      </c>
      <c r="Q286" s="21">
        <f>P286*2</f>
        <v>0</v>
      </c>
      <c r="R286" s="22">
        <v>0</v>
      </c>
    </row>
    <row r="287" spans="1:18" s="4" customFormat="1" ht="22.5" thickBot="1" x14ac:dyDescent="0.55000000000000004">
      <c r="A287" s="23"/>
      <c r="B287" s="24" t="s">
        <v>14</v>
      </c>
      <c r="C287" s="25">
        <v>0</v>
      </c>
      <c r="D287" s="26">
        <f>ROUND(C287/12,2)</f>
        <v>0</v>
      </c>
      <c r="E287" s="26">
        <f>D287*2</f>
        <v>0</v>
      </c>
      <c r="F287" s="27"/>
      <c r="G287" s="25">
        <v>0</v>
      </c>
      <c r="H287" s="26">
        <f>ROUND(G287/12,2)</f>
        <v>0</v>
      </c>
      <c r="I287" s="26">
        <f>H287*2</f>
        <v>0</v>
      </c>
      <c r="J287" s="27"/>
      <c r="K287" s="25">
        <v>0</v>
      </c>
      <c r="L287" s="26">
        <f>ROUND(K287/12,2)</f>
        <v>0</v>
      </c>
      <c r="M287" s="26">
        <f>L287*2</f>
        <v>0</v>
      </c>
      <c r="N287" s="27"/>
      <c r="O287" s="72">
        <f>SUM(G287,C287,K287)</f>
        <v>0</v>
      </c>
      <c r="P287" s="30">
        <f>ROUND(O287/24,2)</f>
        <v>0</v>
      </c>
      <c r="Q287" s="30">
        <f>P287*2</f>
        <v>0</v>
      </c>
      <c r="R287" s="31">
        <v>0</v>
      </c>
    </row>
    <row r="288" spans="1:18" s="4" customFormat="1" x14ac:dyDescent="0.5">
      <c r="A288" s="125" t="s">
        <v>99</v>
      </c>
      <c r="B288" s="124"/>
      <c r="C288" s="34"/>
      <c r="D288" s="35"/>
      <c r="E288" s="35"/>
      <c r="F288" s="36"/>
      <c r="G288" s="34"/>
      <c r="H288" s="35"/>
      <c r="I288" s="35"/>
      <c r="J288" s="36"/>
      <c r="K288" s="34"/>
      <c r="L288" s="35"/>
      <c r="M288" s="35"/>
      <c r="N288" s="36"/>
      <c r="O288" s="84"/>
      <c r="P288" s="42"/>
      <c r="Q288" s="42"/>
      <c r="R288" s="40"/>
    </row>
    <row r="289" spans="1:18" s="4" customFormat="1" x14ac:dyDescent="0.5">
      <c r="A289" s="85" t="s">
        <v>11</v>
      </c>
      <c r="B289" s="15" t="s">
        <v>12</v>
      </c>
      <c r="C289" s="16">
        <v>3249</v>
      </c>
      <c r="D289" s="17">
        <f>ROUND(C289/18,2)</f>
        <v>180.5</v>
      </c>
      <c r="E289" s="17"/>
      <c r="F289" s="18">
        <f>SUM(D289,E290:E291)</f>
        <v>180.5</v>
      </c>
      <c r="G289" s="16">
        <v>2799</v>
      </c>
      <c r="H289" s="17">
        <f>ROUND(G289/18,2)</f>
        <v>155.5</v>
      </c>
      <c r="I289" s="17"/>
      <c r="J289" s="18">
        <f>SUM(H289,I290:I291)</f>
        <v>155.5</v>
      </c>
      <c r="K289" s="16">
        <v>0</v>
      </c>
      <c r="L289" s="17">
        <f>ROUND(K289/18,2)</f>
        <v>0</v>
      </c>
      <c r="M289" s="17"/>
      <c r="N289" s="18">
        <f>SUM(L289,M290:M291)</f>
        <v>0</v>
      </c>
      <c r="O289" s="19">
        <f>SUM(G289,C289,K289)</f>
        <v>6048</v>
      </c>
      <c r="P289" s="20">
        <f>ROUND(O289/36,2)</f>
        <v>168</v>
      </c>
      <c r="Q289" s="21" t="s">
        <v>29</v>
      </c>
      <c r="R289" s="22">
        <f>SUM(P289,Q290:Q291)</f>
        <v>168</v>
      </c>
    </row>
    <row r="290" spans="1:18" s="4" customFormat="1" x14ac:dyDescent="0.5">
      <c r="A290" s="85"/>
      <c r="B290" s="15" t="s">
        <v>13</v>
      </c>
      <c r="C290" s="16">
        <v>0</v>
      </c>
      <c r="D290" s="17">
        <f>ROUND(C290/12,2)</f>
        <v>0</v>
      </c>
      <c r="E290" s="17">
        <f>D290*2</f>
        <v>0</v>
      </c>
      <c r="F290" s="18"/>
      <c r="G290" s="16"/>
      <c r="H290" s="17">
        <f>ROUND(G290/12,2)</f>
        <v>0</v>
      </c>
      <c r="I290" s="17">
        <f>H290*2</f>
        <v>0</v>
      </c>
      <c r="J290" s="18"/>
      <c r="K290" s="16">
        <v>0</v>
      </c>
      <c r="L290" s="17">
        <f>ROUND(K290/12,2)</f>
        <v>0</v>
      </c>
      <c r="M290" s="17">
        <f>L290*2</f>
        <v>0</v>
      </c>
      <c r="N290" s="18"/>
      <c r="O290" s="47">
        <f>SUM(G290,C290,K290)</f>
        <v>0</v>
      </c>
      <c r="P290" s="21">
        <f>ROUND(O290/24,2)</f>
        <v>0</v>
      </c>
      <c r="Q290" s="21">
        <f>P290*2</f>
        <v>0</v>
      </c>
      <c r="R290" s="22">
        <v>0</v>
      </c>
    </row>
    <row r="291" spans="1:18" s="4" customFormat="1" ht="22.5" thickBot="1" x14ac:dyDescent="0.55000000000000004">
      <c r="A291" s="126"/>
      <c r="B291" s="24" t="s">
        <v>14</v>
      </c>
      <c r="C291" s="25">
        <v>0</v>
      </c>
      <c r="D291" s="26">
        <f>ROUND(C291/12,2)</f>
        <v>0</v>
      </c>
      <c r="E291" s="26">
        <f>D291*2</f>
        <v>0</v>
      </c>
      <c r="F291" s="27"/>
      <c r="G291" s="25"/>
      <c r="H291" s="26">
        <f>ROUND(G291/12,2)</f>
        <v>0</v>
      </c>
      <c r="I291" s="26">
        <f>H291*2</f>
        <v>0</v>
      </c>
      <c r="J291" s="27"/>
      <c r="K291" s="25">
        <v>0</v>
      </c>
      <c r="L291" s="26">
        <f>ROUND(K291/12,2)</f>
        <v>0</v>
      </c>
      <c r="M291" s="26">
        <f>L291*2</f>
        <v>0</v>
      </c>
      <c r="N291" s="27"/>
      <c r="O291" s="72">
        <f>SUM(G291,C291,K291)</f>
        <v>0</v>
      </c>
      <c r="P291" s="30">
        <f>ROUND(O291/24,2)</f>
        <v>0</v>
      </c>
      <c r="Q291" s="30">
        <f>P291*2</f>
        <v>0</v>
      </c>
      <c r="R291" s="31">
        <v>0</v>
      </c>
    </row>
    <row r="292" spans="1:18" s="4" customFormat="1" x14ac:dyDescent="0.5">
      <c r="A292" s="88" t="s">
        <v>100</v>
      </c>
      <c r="B292" s="89" t="s">
        <v>12</v>
      </c>
      <c r="C292" s="90">
        <f>SUM(C281,C285,C289)</f>
        <v>12811</v>
      </c>
      <c r="D292" s="91">
        <f>SUM(D281,D285,D289)</f>
        <v>711.72</v>
      </c>
      <c r="E292" s="96"/>
      <c r="F292" s="92">
        <f>ROUND(SUM(D292,E293:E294),2)</f>
        <v>711.72</v>
      </c>
      <c r="G292" s="90">
        <f>SUM(G281,G285,G289)</f>
        <v>12514</v>
      </c>
      <c r="H292" s="91">
        <f>SUM(H281,H285,H289)</f>
        <v>695.22</v>
      </c>
      <c r="I292" s="96"/>
      <c r="J292" s="92">
        <f>ROUND(SUM(H292,I293:I294),2)</f>
        <v>695.22</v>
      </c>
      <c r="K292" s="90">
        <f>SUM(K281,K285,K289)</f>
        <v>113</v>
      </c>
      <c r="L292" s="91">
        <f t="shared" ref="L292" si="21">SUM(L281,L285,L289)</f>
        <v>6.28</v>
      </c>
      <c r="M292" s="96"/>
      <c r="N292" s="92">
        <f>ROUND(SUM(L292,M293:M294),2)</f>
        <v>6.28</v>
      </c>
      <c r="O292" s="90">
        <f t="shared" ref="O292:P294" si="22">SUM(O281,O285,O289)</f>
        <v>25438</v>
      </c>
      <c r="P292" s="91">
        <f t="shared" si="22"/>
        <v>706.61</v>
      </c>
      <c r="Q292" s="91"/>
      <c r="R292" s="92">
        <f>ROUND(SUM(P292,Q293:Q294),2)</f>
        <v>706.61</v>
      </c>
    </row>
    <row r="293" spans="1:18" s="4" customFormat="1" x14ac:dyDescent="0.5">
      <c r="A293" s="93"/>
      <c r="B293" s="89" t="s">
        <v>13</v>
      </c>
      <c r="C293" s="95">
        <f t="shared" ref="C293:D293" si="23">SUM(C282,C286,C290)</f>
        <v>0</v>
      </c>
      <c r="D293" s="91">
        <f t="shared" si="23"/>
        <v>0</v>
      </c>
      <c r="E293" s="91">
        <f>SUM(E282,E286,E290)</f>
        <v>0</v>
      </c>
      <c r="F293" s="94">
        <v>0</v>
      </c>
      <c r="G293" s="95">
        <f t="shared" ref="G293:H294" si="24">SUM(G282,G286,G290)</f>
        <v>0</v>
      </c>
      <c r="H293" s="91">
        <f>SUM(H282,H286,H290)</f>
        <v>0</v>
      </c>
      <c r="I293" s="91">
        <f>SUM(I282,I286,I290)</f>
        <v>0</v>
      </c>
      <c r="J293" s="94">
        <v>0</v>
      </c>
      <c r="K293" s="95">
        <f t="shared" ref="K293:L293" si="25">SUM(K282,K286,K290)</f>
        <v>0</v>
      </c>
      <c r="L293" s="91">
        <f t="shared" si="25"/>
        <v>0</v>
      </c>
      <c r="M293" s="91">
        <f>SUM(M282,M286,M290)</f>
        <v>0</v>
      </c>
      <c r="N293" s="94">
        <v>0</v>
      </c>
      <c r="O293" s="95">
        <f t="shared" si="22"/>
        <v>0</v>
      </c>
      <c r="P293" s="91">
        <f t="shared" si="22"/>
        <v>0</v>
      </c>
      <c r="Q293" s="91">
        <f>SUM(Q282,Q286,Q290)</f>
        <v>0</v>
      </c>
      <c r="R293" s="94">
        <v>0</v>
      </c>
    </row>
    <row r="294" spans="1:18" s="4" customFormat="1" ht="22.5" thickBot="1" x14ac:dyDescent="0.55000000000000004">
      <c r="A294" s="97"/>
      <c r="B294" s="98" t="s">
        <v>14</v>
      </c>
      <c r="C294" s="99">
        <f t="shared" ref="C294:D294" si="26">SUM(C283,C287,C291)</f>
        <v>0</v>
      </c>
      <c r="D294" s="127">
        <f t="shared" si="26"/>
        <v>0</v>
      </c>
      <c r="E294" s="127">
        <f>SUM(E283,E287,E291)</f>
        <v>0</v>
      </c>
      <c r="F294" s="101">
        <v>0</v>
      </c>
      <c r="G294" s="99">
        <f t="shared" si="24"/>
        <v>0</v>
      </c>
      <c r="H294" s="127">
        <f t="shared" si="24"/>
        <v>0</v>
      </c>
      <c r="I294" s="127">
        <f>SUM(I283,I287,I291)</f>
        <v>0</v>
      </c>
      <c r="J294" s="101">
        <v>0</v>
      </c>
      <c r="K294" s="99">
        <f t="shared" ref="K294:L294" si="27">SUM(K283,K287,K291)</f>
        <v>0</v>
      </c>
      <c r="L294" s="127">
        <f t="shared" si="27"/>
        <v>0</v>
      </c>
      <c r="M294" s="127">
        <f>SUM(M283,M287,M291)</f>
        <v>0</v>
      </c>
      <c r="N294" s="101">
        <v>0</v>
      </c>
      <c r="O294" s="99">
        <f t="shared" si="22"/>
        <v>0</v>
      </c>
      <c r="P294" s="127">
        <f t="shared" si="22"/>
        <v>0</v>
      </c>
      <c r="Q294" s="127">
        <f>SUM(Q283,Q287,Q291)</f>
        <v>0</v>
      </c>
      <c r="R294" s="101">
        <v>0</v>
      </c>
    </row>
    <row r="295" spans="1:18" x14ac:dyDescent="0.5">
      <c r="A295" s="270" t="s">
        <v>106</v>
      </c>
      <c r="B295" s="271" t="s">
        <v>12</v>
      </c>
      <c r="C295" s="272">
        <f>SUM(C257,C274,C292)</f>
        <v>419937</v>
      </c>
      <c r="D295" s="273">
        <f>SUM(D257,D274,D292)</f>
        <v>23329.840000000004</v>
      </c>
      <c r="E295" s="274"/>
      <c r="F295" s="275">
        <f>ROUND(SUM(D295,E296:E298),2)</f>
        <v>23968.36</v>
      </c>
      <c r="G295" s="272">
        <f>SUM(G257,G274,G292)</f>
        <v>375232.00470588234</v>
      </c>
      <c r="H295" s="273">
        <f>SUM(H257,H274,H292)</f>
        <v>20846.23</v>
      </c>
      <c r="I295" s="274"/>
      <c r="J295" s="275">
        <f>ROUND(SUM(H295,I296:I298),2)</f>
        <v>21756.22</v>
      </c>
      <c r="K295" s="272">
        <f>SUM(K257,K274,K292)</f>
        <v>9386</v>
      </c>
      <c r="L295" s="273">
        <f>SUM(L257,L274,L292)</f>
        <v>521.42999999999995</v>
      </c>
      <c r="M295" s="274"/>
      <c r="N295" s="275">
        <f>ROUND(SUM(L295,M296:M298),2)</f>
        <v>527.33000000000004</v>
      </c>
      <c r="O295" s="276">
        <f>SUM(O257,O274,O292)</f>
        <v>804555.0047058824</v>
      </c>
      <c r="P295" s="273">
        <f>SUM(P257,P274,P292)</f>
        <v>22348.769999999997</v>
      </c>
      <c r="Q295" s="274"/>
      <c r="R295" s="275">
        <f>ROUND(SUM(P295,Q296:Q298),2)</f>
        <v>23126.02</v>
      </c>
    </row>
    <row r="296" spans="1:18" x14ac:dyDescent="0.5">
      <c r="A296" s="277"/>
      <c r="B296" s="278" t="s">
        <v>71</v>
      </c>
      <c r="C296" s="279">
        <f>SUM(C258)</f>
        <v>0</v>
      </c>
      <c r="D296" s="280">
        <f>SUM(D258)</f>
        <v>0</v>
      </c>
      <c r="E296" s="280">
        <f>SUM(E258)</f>
        <v>0</v>
      </c>
      <c r="F296" s="281">
        <v>0</v>
      </c>
      <c r="G296" s="279">
        <f>SUM(G258)</f>
        <v>0</v>
      </c>
      <c r="H296" s="280">
        <f>SUM(H258)</f>
        <v>0</v>
      </c>
      <c r="I296" s="280">
        <f>SUM(I258)</f>
        <v>0</v>
      </c>
      <c r="J296" s="281">
        <v>0</v>
      </c>
      <c r="K296" s="279">
        <f>SUM(K258)</f>
        <v>0</v>
      </c>
      <c r="L296" s="280">
        <f>SUM(L258)</f>
        <v>0</v>
      </c>
      <c r="M296" s="280">
        <f>SUM(M258)</f>
        <v>0</v>
      </c>
      <c r="N296" s="281">
        <v>0</v>
      </c>
      <c r="O296" s="282">
        <f>SUM(O258)</f>
        <v>0</v>
      </c>
      <c r="P296" s="280">
        <f>SUM(P258)</f>
        <v>0</v>
      </c>
      <c r="Q296" s="280">
        <f>SUM(Q258)</f>
        <v>0</v>
      </c>
      <c r="R296" s="281">
        <v>0</v>
      </c>
    </row>
    <row r="297" spans="1:18" x14ac:dyDescent="0.5">
      <c r="A297" s="277"/>
      <c r="B297" s="278" t="s">
        <v>13</v>
      </c>
      <c r="C297" s="283">
        <f t="shared" ref="C297:E297" si="28">SUM(C259,C275,C293)</f>
        <v>2599</v>
      </c>
      <c r="D297" s="284">
        <f t="shared" si="28"/>
        <v>216.57999999999998</v>
      </c>
      <c r="E297" s="284">
        <f t="shared" si="28"/>
        <v>345.6</v>
      </c>
      <c r="F297" s="281">
        <v>0</v>
      </c>
      <c r="G297" s="283">
        <f t="shared" ref="G297:I298" si="29">SUM(G259,G275,G293)</f>
        <v>4831.0011764705878</v>
      </c>
      <c r="H297" s="284">
        <f t="shared" si="29"/>
        <v>402.57</v>
      </c>
      <c r="I297" s="284">
        <f t="shared" si="29"/>
        <v>698.97000000000014</v>
      </c>
      <c r="J297" s="281">
        <v>0</v>
      </c>
      <c r="K297" s="283">
        <f t="shared" ref="K297:M297" si="30">SUM(K259,K275,K293)</f>
        <v>18</v>
      </c>
      <c r="L297" s="284">
        <f t="shared" si="30"/>
        <v>1.5</v>
      </c>
      <c r="M297" s="284">
        <f t="shared" si="30"/>
        <v>2.2999999999999998</v>
      </c>
      <c r="N297" s="281">
        <v>0</v>
      </c>
      <c r="O297" s="285">
        <f t="shared" ref="O297:Q298" si="31">SUM(O259,O275,O293)</f>
        <v>7448.0011764705887</v>
      </c>
      <c r="P297" s="284">
        <f t="shared" si="31"/>
        <v>310.33999999999997</v>
      </c>
      <c r="Q297" s="284">
        <f t="shared" si="31"/>
        <v>523.45799999999997</v>
      </c>
      <c r="R297" s="281">
        <v>0</v>
      </c>
    </row>
    <row r="298" spans="1:18" ht="22.5" thickBot="1" x14ac:dyDescent="0.55000000000000004">
      <c r="A298" s="286"/>
      <c r="B298" s="287" t="s">
        <v>14</v>
      </c>
      <c r="C298" s="288">
        <f t="shared" ref="C298:E298" si="32">SUM(C260,C276,C294)</f>
        <v>2128</v>
      </c>
      <c r="D298" s="289">
        <f t="shared" si="32"/>
        <v>177.32999999999998</v>
      </c>
      <c r="E298" s="289">
        <f t="shared" si="32"/>
        <v>292.91499999999996</v>
      </c>
      <c r="F298" s="290">
        <v>0</v>
      </c>
      <c r="G298" s="288">
        <f t="shared" si="29"/>
        <v>1592</v>
      </c>
      <c r="H298" s="289">
        <f t="shared" si="29"/>
        <v>132.66999999999999</v>
      </c>
      <c r="I298" s="289">
        <f t="shared" si="29"/>
        <v>211.02100000000002</v>
      </c>
      <c r="J298" s="290">
        <v>0</v>
      </c>
      <c r="K298" s="288">
        <f t="shared" ref="K298:M298" si="33">SUM(K260,K276,K294)</f>
        <v>24</v>
      </c>
      <c r="L298" s="289">
        <f t="shared" si="33"/>
        <v>2</v>
      </c>
      <c r="M298" s="289">
        <f t="shared" si="33"/>
        <v>3.6</v>
      </c>
      <c r="N298" s="290">
        <v>0</v>
      </c>
      <c r="O298" s="291">
        <f t="shared" si="31"/>
        <v>3744</v>
      </c>
      <c r="P298" s="289">
        <f t="shared" si="31"/>
        <v>156.02000000000001</v>
      </c>
      <c r="Q298" s="289">
        <f t="shared" si="31"/>
        <v>253.79599999999999</v>
      </c>
      <c r="R298" s="290">
        <v>0</v>
      </c>
    </row>
  </sheetData>
  <mergeCells count="6">
    <mergeCell ref="O2:R2"/>
    <mergeCell ref="A2:A3"/>
    <mergeCell ref="B2:B3"/>
    <mergeCell ref="K2:N2"/>
    <mergeCell ref="C2:F2"/>
    <mergeCell ref="G2:J2"/>
  </mergeCells>
  <printOptions horizontalCentered="1"/>
  <pageMargins left="0.2" right="0.19685039370078741" top="0.31496062992125984" bottom="0.3149606299212598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6361-69AF-48DD-A4A7-777876809F5A}">
  <sheetPr>
    <tabColor theme="3"/>
  </sheetPr>
  <dimension ref="A1:X298"/>
  <sheetViews>
    <sheetView zoomScaleNormal="10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Q16" sqref="Q16"/>
    </sheetView>
  </sheetViews>
  <sheetFormatPr defaultColWidth="9" defaultRowHeight="21.75" x14ac:dyDescent="0.5"/>
  <cols>
    <col min="1" max="1" width="27.375" style="143" customWidth="1"/>
    <col min="2" max="2" width="9.375" style="5" customWidth="1"/>
    <col min="3" max="3" width="8.125" style="144" customWidth="1"/>
    <col min="4" max="4" width="9.375" style="145" bestFit="1" customWidth="1"/>
    <col min="5" max="5" width="8.75" style="145" customWidth="1"/>
    <col min="6" max="6" width="9.375" style="146" bestFit="1" customWidth="1"/>
    <col min="7" max="7" width="8.125" style="144" customWidth="1"/>
    <col min="8" max="8" width="9.375" style="145" bestFit="1" customWidth="1"/>
    <col min="9" max="9" width="8.75" style="145" customWidth="1"/>
    <col min="10" max="10" width="9.375" style="146" bestFit="1" customWidth="1"/>
    <col min="11" max="11" width="8.125" style="144" customWidth="1"/>
    <col min="12" max="12" width="9.375" style="145" bestFit="1" customWidth="1"/>
    <col min="13" max="13" width="8.75" style="145" customWidth="1"/>
    <col min="14" max="14" width="9.375" style="146" bestFit="1" customWidth="1"/>
    <col min="15" max="15" width="9.75" style="147" customWidth="1"/>
    <col min="16" max="16" width="9.375" style="145" bestFit="1" customWidth="1"/>
    <col min="17" max="17" width="8.375" style="145" bestFit="1" customWidth="1"/>
    <col min="18" max="18" width="9.375" style="148" bestFit="1" customWidth="1"/>
    <col min="19" max="16384" width="9" style="5"/>
  </cols>
  <sheetData>
    <row r="1" spans="1:18" s="4" customFormat="1" ht="24" x14ac:dyDescent="0.55000000000000004">
      <c r="A1" s="1" t="s">
        <v>118</v>
      </c>
      <c r="B1" s="1"/>
      <c r="C1" s="2"/>
      <c r="D1" s="3"/>
      <c r="E1" s="149"/>
      <c r="F1" s="3"/>
      <c r="G1" s="248"/>
      <c r="H1" s="3"/>
      <c r="I1" s="149"/>
      <c r="J1" s="3"/>
      <c r="K1" s="2"/>
      <c r="L1" s="3"/>
      <c r="M1" s="149"/>
      <c r="N1" s="3"/>
      <c r="O1" s="2"/>
      <c r="P1" s="3"/>
      <c r="Q1" s="3"/>
      <c r="R1" s="3"/>
    </row>
    <row r="2" spans="1:18" ht="21.75" customHeight="1" x14ac:dyDescent="0.5">
      <c r="A2" s="310" t="s">
        <v>0</v>
      </c>
      <c r="B2" s="311" t="s">
        <v>1</v>
      </c>
      <c r="C2" s="313" t="s">
        <v>2</v>
      </c>
      <c r="D2" s="316"/>
      <c r="E2" s="316"/>
      <c r="F2" s="317"/>
      <c r="G2" s="313" t="s">
        <v>115</v>
      </c>
      <c r="H2" s="316"/>
      <c r="I2" s="316"/>
      <c r="J2" s="317"/>
      <c r="K2" s="313" t="s">
        <v>123</v>
      </c>
      <c r="L2" s="314"/>
      <c r="M2" s="314"/>
      <c r="N2" s="315"/>
      <c r="O2" s="307" t="s">
        <v>116</v>
      </c>
      <c r="P2" s="308"/>
      <c r="Q2" s="308"/>
      <c r="R2" s="309"/>
    </row>
    <row r="3" spans="1:18" ht="66.75" customHeight="1" x14ac:dyDescent="0.5">
      <c r="A3" s="310"/>
      <c r="B3" s="312"/>
      <c r="C3" s="150" t="s">
        <v>3</v>
      </c>
      <c r="D3" s="151" t="s">
        <v>4</v>
      </c>
      <c r="E3" s="152" t="s">
        <v>5</v>
      </c>
      <c r="F3" s="153" t="s">
        <v>6</v>
      </c>
      <c r="G3" s="150" t="s">
        <v>3</v>
      </c>
      <c r="H3" s="151" t="s">
        <v>4</v>
      </c>
      <c r="I3" s="152" t="s">
        <v>5</v>
      </c>
      <c r="J3" s="153" t="s">
        <v>6</v>
      </c>
      <c r="K3" s="150" t="s">
        <v>3</v>
      </c>
      <c r="L3" s="151" t="s">
        <v>4</v>
      </c>
      <c r="M3" s="152" t="s">
        <v>5</v>
      </c>
      <c r="N3" s="153" t="s">
        <v>6</v>
      </c>
      <c r="O3" s="150" t="s">
        <v>7</v>
      </c>
      <c r="P3" s="151" t="s">
        <v>8</v>
      </c>
      <c r="Q3" s="152" t="s">
        <v>9</v>
      </c>
      <c r="R3" s="153" t="s">
        <v>6</v>
      </c>
    </row>
    <row r="4" spans="1:18" x14ac:dyDescent="0.5">
      <c r="A4" s="154" t="s">
        <v>10</v>
      </c>
      <c r="B4" s="155"/>
      <c r="C4" s="156"/>
      <c r="D4" s="157"/>
      <c r="E4" s="157"/>
      <c r="F4" s="158"/>
      <c r="G4" s="156"/>
      <c r="H4" s="157"/>
      <c r="I4" s="157"/>
      <c r="J4" s="158"/>
      <c r="K4" s="156"/>
      <c r="L4" s="157"/>
      <c r="M4" s="157"/>
      <c r="N4" s="158"/>
      <c r="O4" s="159"/>
      <c r="P4" s="160"/>
      <c r="Q4" s="160"/>
      <c r="R4" s="161"/>
    </row>
    <row r="5" spans="1:18" x14ac:dyDescent="0.5">
      <c r="A5" s="14" t="s">
        <v>11</v>
      </c>
      <c r="B5" s="162" t="s">
        <v>12</v>
      </c>
      <c r="C5" s="163">
        <v>12331</v>
      </c>
      <c r="D5" s="17">
        <f>ROUND(C5/18,2)</f>
        <v>685.06</v>
      </c>
      <c r="E5" s="17"/>
      <c r="F5" s="18">
        <f>SUM(D5,E6:E7)</f>
        <v>857.26599999999985</v>
      </c>
      <c r="G5" s="163">
        <v>12741</v>
      </c>
      <c r="H5" s="17">
        <f>ROUND(G5/18,2)</f>
        <v>707.83</v>
      </c>
      <c r="I5" s="17"/>
      <c r="J5" s="18">
        <f>SUM(H5,I6:I7)</f>
        <v>886.48</v>
      </c>
      <c r="K5" s="163">
        <v>480</v>
      </c>
      <c r="L5" s="17">
        <f>ROUND(K5/18,2)</f>
        <v>26.67</v>
      </c>
      <c r="M5" s="17"/>
      <c r="N5" s="18">
        <f>SUM(L5,M6:M7)</f>
        <v>30.864000000000001</v>
      </c>
      <c r="O5" s="19">
        <f>SUM(G5,K5,C5)</f>
        <v>25552</v>
      </c>
      <c r="P5" s="20">
        <f>ROUND(O5/36,2)</f>
        <v>709.78</v>
      </c>
      <c r="Q5" s="21"/>
      <c r="R5" s="22">
        <f>SUM(P5,Q6:Q7)</f>
        <v>887.31399999999996</v>
      </c>
    </row>
    <row r="6" spans="1:18" x14ac:dyDescent="0.5">
      <c r="A6" s="164"/>
      <c r="B6" s="162" t="s">
        <v>13</v>
      </c>
      <c r="C6" s="163">
        <v>1061</v>
      </c>
      <c r="D6" s="17">
        <f>ROUND(C6/12,2)</f>
        <v>88.42</v>
      </c>
      <c r="E6" s="17">
        <f>D6*1.8</f>
        <v>159.15600000000001</v>
      </c>
      <c r="F6" s="18"/>
      <c r="G6" s="163">
        <v>1095</v>
      </c>
      <c r="H6" s="17">
        <f>ROUND(G6/12,2)</f>
        <v>91.25</v>
      </c>
      <c r="I6" s="17">
        <f>H6*1.8</f>
        <v>164.25</v>
      </c>
      <c r="J6" s="18"/>
      <c r="K6" s="163">
        <v>28</v>
      </c>
      <c r="L6" s="17">
        <f>ROUND(K6/12,2)</f>
        <v>2.33</v>
      </c>
      <c r="M6" s="17">
        <f>L6*1.8</f>
        <v>4.194</v>
      </c>
      <c r="N6" s="18"/>
      <c r="O6" s="19">
        <f>SUM(G6,K6,C6)</f>
        <v>2184</v>
      </c>
      <c r="P6" s="20">
        <f>ROUND(O6/24,2)</f>
        <v>91</v>
      </c>
      <c r="Q6" s="21">
        <f>P6*1.8</f>
        <v>163.80000000000001</v>
      </c>
      <c r="R6" s="22">
        <v>0</v>
      </c>
    </row>
    <row r="7" spans="1:18" ht="22.5" thickBot="1" x14ac:dyDescent="0.55000000000000004">
      <c r="A7" s="23"/>
      <c r="B7" s="165" t="s">
        <v>14</v>
      </c>
      <c r="C7" s="166">
        <v>87</v>
      </c>
      <c r="D7" s="26">
        <f>ROUND(C7/12,2)</f>
        <v>7.25</v>
      </c>
      <c r="E7" s="26">
        <f>D7*1.8</f>
        <v>13.05</v>
      </c>
      <c r="F7" s="27"/>
      <c r="G7" s="166">
        <v>96</v>
      </c>
      <c r="H7" s="26">
        <f>ROUND(G7/12,2)</f>
        <v>8</v>
      </c>
      <c r="I7" s="26">
        <f>H7*1.8</f>
        <v>14.4</v>
      </c>
      <c r="J7" s="27"/>
      <c r="K7" s="166">
        <v>0</v>
      </c>
      <c r="L7" s="26">
        <f>ROUND(K7/12,2)</f>
        <v>0</v>
      </c>
      <c r="M7" s="26">
        <f>L7*1.8</f>
        <v>0</v>
      </c>
      <c r="N7" s="27"/>
      <c r="O7" s="28">
        <f>SUM(G7,K7,C7)</f>
        <v>183</v>
      </c>
      <c r="P7" s="29">
        <f>ROUND(O7/24,2)</f>
        <v>7.63</v>
      </c>
      <c r="Q7" s="30">
        <f>P7*1.8</f>
        <v>13.734</v>
      </c>
      <c r="R7" s="31">
        <v>0</v>
      </c>
    </row>
    <row r="8" spans="1:18" x14ac:dyDescent="0.5">
      <c r="A8" s="32" t="s">
        <v>15</v>
      </c>
      <c r="B8" s="167"/>
      <c r="C8" s="168"/>
      <c r="D8" s="35"/>
      <c r="E8" s="35"/>
      <c r="F8" s="36"/>
      <c r="G8" s="168"/>
      <c r="H8" s="35"/>
      <c r="I8" s="35"/>
      <c r="J8" s="36"/>
      <c r="K8" s="168"/>
      <c r="L8" s="35"/>
      <c r="M8" s="35"/>
      <c r="N8" s="36"/>
      <c r="O8" s="37"/>
      <c r="P8" s="38"/>
      <c r="Q8" s="39"/>
      <c r="R8" s="40"/>
    </row>
    <row r="9" spans="1:18" x14ac:dyDescent="0.5">
      <c r="A9" s="14" t="s">
        <v>11</v>
      </c>
      <c r="B9" s="162" t="s">
        <v>12</v>
      </c>
      <c r="C9" s="163">
        <v>0</v>
      </c>
      <c r="D9" s="17">
        <f>ROUND(C9/18,2)</f>
        <v>0</v>
      </c>
      <c r="E9" s="17"/>
      <c r="F9" s="18">
        <f>SUM(D9,E10:E11)</f>
        <v>0</v>
      </c>
      <c r="G9" s="163">
        <v>0</v>
      </c>
      <c r="H9" s="17">
        <f>ROUND(G9/18,2)</f>
        <v>0</v>
      </c>
      <c r="I9" s="17"/>
      <c r="J9" s="18">
        <f>SUM(H9,I10:I11)</f>
        <v>0</v>
      </c>
      <c r="K9" s="163">
        <v>0</v>
      </c>
      <c r="L9" s="17">
        <f>ROUND(K9/18,2)</f>
        <v>0</v>
      </c>
      <c r="M9" s="17"/>
      <c r="N9" s="18">
        <f>SUM(L9,M10:M11)</f>
        <v>0</v>
      </c>
      <c r="O9" s="19">
        <f>SUM(G9,K9,C9)</f>
        <v>0</v>
      </c>
      <c r="P9" s="20">
        <f>ROUND(O9/36,2)</f>
        <v>0</v>
      </c>
      <c r="Q9" s="21"/>
      <c r="R9" s="22">
        <f>SUM(P9,Q10:Q11)</f>
        <v>0</v>
      </c>
    </row>
    <row r="10" spans="1:18" x14ac:dyDescent="0.5">
      <c r="A10" s="14"/>
      <c r="B10" s="162" t="s">
        <v>13</v>
      </c>
      <c r="C10" s="163">
        <v>0</v>
      </c>
      <c r="D10" s="17">
        <f>ROUND(C10/12,2)</f>
        <v>0</v>
      </c>
      <c r="E10" s="17">
        <f>D10*1</f>
        <v>0</v>
      </c>
      <c r="F10" s="18"/>
      <c r="G10" s="163">
        <v>0</v>
      </c>
      <c r="H10" s="17">
        <f>ROUND(G10/12,2)</f>
        <v>0</v>
      </c>
      <c r="I10" s="17">
        <f>H10*1</f>
        <v>0</v>
      </c>
      <c r="J10" s="18"/>
      <c r="K10" s="163">
        <v>0</v>
      </c>
      <c r="L10" s="17">
        <f>ROUND(K10/12,2)</f>
        <v>0</v>
      </c>
      <c r="M10" s="17">
        <f>L10*1</f>
        <v>0</v>
      </c>
      <c r="N10" s="18"/>
      <c r="O10" s="19">
        <f>SUM(G10,K10,C10)</f>
        <v>0</v>
      </c>
      <c r="P10" s="20">
        <f>ROUND(O10/24,2)</f>
        <v>0</v>
      </c>
      <c r="Q10" s="21">
        <f>P10*1</f>
        <v>0</v>
      </c>
      <c r="R10" s="22">
        <v>0</v>
      </c>
    </row>
    <row r="11" spans="1:18" ht="22.5" thickBot="1" x14ac:dyDescent="0.55000000000000004">
      <c r="A11" s="23"/>
      <c r="B11" s="165" t="s">
        <v>14</v>
      </c>
      <c r="C11" s="166">
        <v>0</v>
      </c>
      <c r="D11" s="26">
        <f>ROUND(C11/12,2)</f>
        <v>0</v>
      </c>
      <c r="E11" s="26">
        <f>D11*1</f>
        <v>0</v>
      </c>
      <c r="F11" s="27"/>
      <c r="G11" s="166">
        <v>0</v>
      </c>
      <c r="H11" s="26">
        <f>ROUND(G11/12,2)</f>
        <v>0</v>
      </c>
      <c r="I11" s="26">
        <f>H11*1</f>
        <v>0</v>
      </c>
      <c r="J11" s="27"/>
      <c r="K11" s="166">
        <v>0</v>
      </c>
      <c r="L11" s="26">
        <f>ROUND(K11/12,2)</f>
        <v>0</v>
      </c>
      <c r="M11" s="26">
        <f>L11*1</f>
        <v>0</v>
      </c>
      <c r="N11" s="27"/>
      <c r="O11" s="28">
        <f>SUM(G11,K11,C11)</f>
        <v>0</v>
      </c>
      <c r="P11" s="29">
        <f>ROUND(O11/24,2)</f>
        <v>0</v>
      </c>
      <c r="Q11" s="30">
        <f>P11*1</f>
        <v>0</v>
      </c>
      <c r="R11" s="31">
        <v>0</v>
      </c>
    </row>
    <row r="12" spans="1:18" x14ac:dyDescent="0.5">
      <c r="A12" s="32" t="s">
        <v>16</v>
      </c>
      <c r="B12" s="167"/>
      <c r="C12" s="168"/>
      <c r="D12" s="35"/>
      <c r="E12" s="35"/>
      <c r="F12" s="36"/>
      <c r="G12" s="168"/>
      <c r="H12" s="35"/>
      <c r="I12" s="35"/>
      <c r="J12" s="36"/>
      <c r="K12" s="168"/>
      <c r="L12" s="35"/>
      <c r="M12" s="35"/>
      <c r="N12" s="36"/>
      <c r="O12" s="37"/>
      <c r="P12" s="38"/>
      <c r="Q12" s="39"/>
      <c r="R12" s="40"/>
    </row>
    <row r="13" spans="1:18" x14ac:dyDescent="0.5">
      <c r="A13" s="14" t="s">
        <v>11</v>
      </c>
      <c r="B13" s="162" t="s">
        <v>12</v>
      </c>
      <c r="C13" s="163">
        <v>346</v>
      </c>
      <c r="D13" s="17">
        <f>ROUND(C13/18,2)</f>
        <v>19.22</v>
      </c>
      <c r="E13" s="17"/>
      <c r="F13" s="18">
        <f>SUM(D13,E14:E15)</f>
        <v>19.22</v>
      </c>
      <c r="G13" s="163">
        <v>304</v>
      </c>
      <c r="H13" s="17">
        <f>ROUND(G13/18,2)</f>
        <v>16.89</v>
      </c>
      <c r="I13" s="17"/>
      <c r="J13" s="18">
        <f>SUM(H13,I14:I15)</f>
        <v>16.89</v>
      </c>
      <c r="K13" s="163">
        <v>0</v>
      </c>
      <c r="L13" s="17">
        <f>ROUND(K13/18,2)</f>
        <v>0</v>
      </c>
      <c r="M13" s="17"/>
      <c r="N13" s="18">
        <f>SUM(L13,M14:M15)</f>
        <v>0</v>
      </c>
      <c r="O13" s="19">
        <f>SUM(G13,K13,C13)</f>
        <v>650</v>
      </c>
      <c r="P13" s="20">
        <f>ROUND(O13/36,2)</f>
        <v>18.059999999999999</v>
      </c>
      <c r="Q13" s="21"/>
      <c r="R13" s="22">
        <f>SUM(P13,Q14:Q15)</f>
        <v>18.059999999999999</v>
      </c>
    </row>
    <row r="14" spans="1:18" x14ac:dyDescent="0.5">
      <c r="A14" s="14"/>
      <c r="B14" s="162" t="s">
        <v>13</v>
      </c>
      <c r="C14" s="163">
        <v>0</v>
      </c>
      <c r="D14" s="17">
        <f>ROUND(C14/12,2)</f>
        <v>0</v>
      </c>
      <c r="E14" s="17">
        <f>D14*1.8</f>
        <v>0</v>
      </c>
      <c r="F14" s="18"/>
      <c r="G14" s="163">
        <v>0</v>
      </c>
      <c r="H14" s="17">
        <f>ROUND(G14/12,2)</f>
        <v>0</v>
      </c>
      <c r="I14" s="17">
        <f>H14*1.8</f>
        <v>0</v>
      </c>
      <c r="J14" s="18"/>
      <c r="K14" s="163">
        <v>0</v>
      </c>
      <c r="L14" s="17">
        <f>ROUND(K14/12,2)</f>
        <v>0</v>
      </c>
      <c r="M14" s="17">
        <f>L14*1.8</f>
        <v>0</v>
      </c>
      <c r="N14" s="18"/>
      <c r="O14" s="19">
        <f>SUM(G14,K14,C14)</f>
        <v>0</v>
      </c>
      <c r="P14" s="20">
        <f>ROUND(O14/24,2)</f>
        <v>0</v>
      </c>
      <c r="Q14" s="21">
        <f>P14*1.8</f>
        <v>0</v>
      </c>
      <c r="R14" s="22">
        <v>0</v>
      </c>
    </row>
    <row r="15" spans="1:18" ht="22.5" thickBot="1" x14ac:dyDescent="0.55000000000000004">
      <c r="A15" s="23"/>
      <c r="B15" s="165" t="s">
        <v>14</v>
      </c>
      <c r="C15" s="166">
        <v>0</v>
      </c>
      <c r="D15" s="26">
        <f>ROUND(C15/12,2)</f>
        <v>0</v>
      </c>
      <c r="E15" s="26">
        <f>D15*1.8</f>
        <v>0</v>
      </c>
      <c r="F15" s="27"/>
      <c r="G15" s="166">
        <v>0</v>
      </c>
      <c r="H15" s="26">
        <f>ROUND(G15/12,2)</f>
        <v>0</v>
      </c>
      <c r="I15" s="26">
        <f>H15*1.8</f>
        <v>0</v>
      </c>
      <c r="J15" s="27"/>
      <c r="K15" s="166">
        <v>0</v>
      </c>
      <c r="L15" s="26">
        <f>ROUND(K15/12,2)</f>
        <v>0</v>
      </c>
      <c r="M15" s="26">
        <f>L15*1.8</f>
        <v>0</v>
      </c>
      <c r="N15" s="27"/>
      <c r="O15" s="28">
        <f>SUM(G15,K15,C15)</f>
        <v>0</v>
      </c>
      <c r="P15" s="29">
        <f>ROUND(O15/24,2)</f>
        <v>0</v>
      </c>
      <c r="Q15" s="30">
        <f>P15*1.8</f>
        <v>0</v>
      </c>
      <c r="R15" s="31">
        <v>0</v>
      </c>
    </row>
    <row r="16" spans="1:18" x14ac:dyDescent="0.5">
      <c r="A16" s="32" t="s">
        <v>17</v>
      </c>
      <c r="B16" s="167"/>
      <c r="C16" s="168"/>
      <c r="D16" s="35"/>
      <c r="E16" s="35"/>
      <c r="F16" s="36"/>
      <c r="G16" s="168"/>
      <c r="H16" s="35"/>
      <c r="I16" s="35"/>
      <c r="J16" s="36"/>
      <c r="K16" s="168"/>
      <c r="L16" s="35"/>
      <c r="M16" s="35"/>
      <c r="N16" s="36"/>
      <c r="O16" s="41"/>
      <c r="P16" s="42"/>
      <c r="Q16" s="39"/>
      <c r="R16" s="40"/>
    </row>
    <row r="17" spans="1:18" x14ac:dyDescent="0.5">
      <c r="A17" s="14" t="s">
        <v>11</v>
      </c>
      <c r="B17" s="162" t="s">
        <v>12</v>
      </c>
      <c r="C17" s="163">
        <v>0</v>
      </c>
      <c r="D17" s="17">
        <f>ROUND(C17/18,2)</f>
        <v>0</v>
      </c>
      <c r="E17" s="17"/>
      <c r="F17" s="18">
        <f>SUM(D17,E18:E19)</f>
        <v>41.5</v>
      </c>
      <c r="G17" s="163">
        <v>0</v>
      </c>
      <c r="H17" s="17">
        <f>ROUND(G17/18,2)</f>
        <v>0</v>
      </c>
      <c r="I17" s="17"/>
      <c r="J17" s="18">
        <f>SUM(H17,I18:I19)</f>
        <v>34.67</v>
      </c>
      <c r="K17" s="163">
        <v>0</v>
      </c>
      <c r="L17" s="17">
        <f>ROUND(K17/18,2)</f>
        <v>0</v>
      </c>
      <c r="M17" s="17"/>
      <c r="N17" s="18">
        <f>SUM(L17,M18:M19)</f>
        <v>2.25</v>
      </c>
      <c r="O17" s="19">
        <f>SUM(G17,K17,C17)</f>
        <v>0</v>
      </c>
      <c r="P17" s="20">
        <f>ROUND(O17/36,2)</f>
        <v>0</v>
      </c>
      <c r="Q17" s="21"/>
      <c r="R17" s="22">
        <f>SUM(P17,Q18:Q19)</f>
        <v>39.21</v>
      </c>
    </row>
    <row r="18" spans="1:18" x14ac:dyDescent="0.5">
      <c r="A18" s="164"/>
      <c r="B18" s="162" t="s">
        <v>13</v>
      </c>
      <c r="C18" s="163">
        <v>498</v>
      </c>
      <c r="D18" s="17">
        <f>ROUND(C18/12,2)</f>
        <v>41.5</v>
      </c>
      <c r="E18" s="17">
        <f>D18*1</f>
        <v>41.5</v>
      </c>
      <c r="F18" s="18"/>
      <c r="G18" s="163">
        <v>416</v>
      </c>
      <c r="H18" s="17">
        <f>ROUND(G18/12,2)</f>
        <v>34.67</v>
      </c>
      <c r="I18" s="17">
        <f>H18*1</f>
        <v>34.67</v>
      </c>
      <c r="J18" s="18"/>
      <c r="K18" s="163">
        <v>27</v>
      </c>
      <c r="L18" s="17">
        <f>ROUND(K18/12,2)</f>
        <v>2.25</v>
      </c>
      <c r="M18" s="17">
        <f>L18*1</f>
        <v>2.25</v>
      </c>
      <c r="N18" s="18"/>
      <c r="O18" s="19">
        <f>SUM(G18,K18,C18)</f>
        <v>941</v>
      </c>
      <c r="P18" s="20">
        <f>ROUND(O18/24,2)</f>
        <v>39.21</v>
      </c>
      <c r="Q18" s="21">
        <f>P18*1</f>
        <v>39.21</v>
      </c>
      <c r="R18" s="22">
        <v>0</v>
      </c>
    </row>
    <row r="19" spans="1:18" ht="22.5" thickBot="1" x14ac:dyDescent="0.55000000000000004">
      <c r="A19" s="23"/>
      <c r="B19" s="165" t="s">
        <v>14</v>
      </c>
      <c r="C19" s="166">
        <v>0</v>
      </c>
      <c r="D19" s="26">
        <f>ROUND(C19/12,2)</f>
        <v>0</v>
      </c>
      <c r="E19" s="26">
        <f>D19*1</f>
        <v>0</v>
      </c>
      <c r="F19" s="27"/>
      <c r="G19" s="166">
        <v>0</v>
      </c>
      <c r="H19" s="26">
        <f>ROUND(G19/12,2)</f>
        <v>0</v>
      </c>
      <c r="I19" s="26">
        <f>H19*1</f>
        <v>0</v>
      </c>
      <c r="J19" s="27"/>
      <c r="K19" s="166">
        <v>0</v>
      </c>
      <c r="L19" s="26">
        <f>ROUND(K19/12,2)</f>
        <v>0</v>
      </c>
      <c r="M19" s="26">
        <f>L19*1</f>
        <v>0</v>
      </c>
      <c r="N19" s="27"/>
      <c r="O19" s="28">
        <f>SUM(G19,K19,C19)</f>
        <v>0</v>
      </c>
      <c r="P19" s="29">
        <f>ROUND(O19/24,2)</f>
        <v>0</v>
      </c>
      <c r="Q19" s="30">
        <f>P19*1</f>
        <v>0</v>
      </c>
      <c r="R19" s="31">
        <v>0</v>
      </c>
    </row>
    <row r="20" spans="1:18" x14ac:dyDescent="0.5">
      <c r="A20" s="32" t="s">
        <v>18</v>
      </c>
      <c r="B20" s="169"/>
      <c r="C20" s="168"/>
      <c r="D20" s="35"/>
      <c r="E20" s="35"/>
      <c r="F20" s="36"/>
      <c r="G20" s="168"/>
      <c r="H20" s="35"/>
      <c r="I20" s="35"/>
      <c r="J20" s="36"/>
      <c r="K20" s="168"/>
      <c r="L20" s="35"/>
      <c r="M20" s="35"/>
      <c r="N20" s="36"/>
      <c r="O20" s="37"/>
      <c r="P20" s="42"/>
      <c r="Q20" s="39"/>
      <c r="R20" s="40"/>
    </row>
    <row r="21" spans="1:18" x14ac:dyDescent="0.5">
      <c r="A21" s="14" t="s">
        <v>11</v>
      </c>
      <c r="B21" s="170" t="s">
        <v>12</v>
      </c>
      <c r="C21" s="168"/>
      <c r="D21" s="35">
        <f>ROUND(C21/18,2)</f>
        <v>0</v>
      </c>
      <c r="E21" s="35"/>
      <c r="F21" s="36">
        <f>SUM(D21,E22:E23)</f>
        <v>0</v>
      </c>
      <c r="G21" s="168"/>
      <c r="H21" s="35">
        <f>ROUND(G21/18,2)</f>
        <v>0</v>
      </c>
      <c r="I21" s="35"/>
      <c r="J21" s="36">
        <f>SUM(H21,I22:I23)</f>
        <v>0</v>
      </c>
      <c r="K21" s="168"/>
      <c r="L21" s="35">
        <f>ROUND(K21/18,2)</f>
        <v>0</v>
      </c>
      <c r="M21" s="35"/>
      <c r="N21" s="36">
        <f>SUM(L21,M22:M23)</f>
        <v>0</v>
      </c>
      <c r="O21" s="37">
        <f t="shared" ref="O21:O50" si="0">SUM(G21,K21,C21)</f>
        <v>0</v>
      </c>
      <c r="P21" s="42">
        <f>ROUND(O21/36,2)</f>
        <v>0</v>
      </c>
      <c r="Q21" s="39"/>
      <c r="R21" s="40">
        <f>SUM(P21,Q22:Q23)</f>
        <v>0</v>
      </c>
    </row>
    <row r="22" spans="1:18" x14ac:dyDescent="0.5">
      <c r="A22" s="32"/>
      <c r="B22" s="170" t="s">
        <v>13</v>
      </c>
      <c r="C22" s="168"/>
      <c r="D22" s="35">
        <f>ROUND(C22/12,2)</f>
        <v>0</v>
      </c>
      <c r="E22" s="35">
        <f>D22*1</f>
        <v>0</v>
      </c>
      <c r="F22" s="36"/>
      <c r="G22" s="168"/>
      <c r="H22" s="35">
        <f>ROUND(G22/12,2)</f>
        <v>0</v>
      </c>
      <c r="I22" s="35">
        <f>H22*1</f>
        <v>0</v>
      </c>
      <c r="J22" s="36"/>
      <c r="K22" s="168"/>
      <c r="L22" s="35">
        <f>ROUND(K22/12,2)</f>
        <v>0</v>
      </c>
      <c r="M22" s="35">
        <f>L22*1</f>
        <v>0</v>
      </c>
      <c r="N22" s="36"/>
      <c r="O22" s="37">
        <f t="shared" si="0"/>
        <v>0</v>
      </c>
      <c r="P22" s="42">
        <f>ROUND(O22/24,2)</f>
        <v>0</v>
      </c>
      <c r="Q22" s="39">
        <f>P22*1</f>
        <v>0</v>
      </c>
      <c r="R22" s="40">
        <v>0</v>
      </c>
    </row>
    <row r="23" spans="1:18" x14ac:dyDescent="0.5">
      <c r="A23" s="32"/>
      <c r="B23" s="170" t="s">
        <v>14</v>
      </c>
      <c r="C23" s="168"/>
      <c r="D23" s="35">
        <f>ROUND(C23/12,2)</f>
        <v>0</v>
      </c>
      <c r="E23" s="35">
        <f>D23*1</f>
        <v>0</v>
      </c>
      <c r="F23" s="36"/>
      <c r="G23" s="168"/>
      <c r="H23" s="35">
        <f>ROUND(G23/12,2)</f>
        <v>0</v>
      </c>
      <c r="I23" s="35">
        <f>H23*1</f>
        <v>0</v>
      </c>
      <c r="J23" s="36"/>
      <c r="K23" s="168"/>
      <c r="L23" s="35">
        <f>ROUND(K23/12,2)</f>
        <v>0</v>
      </c>
      <c r="M23" s="35">
        <f>L23*1</f>
        <v>0</v>
      </c>
      <c r="N23" s="36"/>
      <c r="O23" s="37">
        <f t="shared" si="0"/>
        <v>0</v>
      </c>
      <c r="P23" s="42">
        <f>ROUND(O23/24,2)</f>
        <v>0</v>
      </c>
      <c r="Q23" s="39">
        <f>P23*1</f>
        <v>0</v>
      </c>
      <c r="R23" s="40">
        <v>0</v>
      </c>
    </row>
    <row r="24" spans="1:18" x14ac:dyDescent="0.5">
      <c r="A24" s="14" t="s">
        <v>19</v>
      </c>
      <c r="B24" s="162" t="s">
        <v>12</v>
      </c>
      <c r="C24" s="163"/>
      <c r="D24" s="17">
        <f>ROUND(C24/18,2)</f>
        <v>0</v>
      </c>
      <c r="E24" s="17"/>
      <c r="F24" s="18">
        <f>SUM(D24,E25:E26)</f>
        <v>0</v>
      </c>
      <c r="G24" s="163"/>
      <c r="H24" s="17">
        <f>ROUND(G24/18,2)</f>
        <v>0</v>
      </c>
      <c r="I24" s="17"/>
      <c r="J24" s="18">
        <f>SUM(H24,I25:I26)</f>
        <v>0</v>
      </c>
      <c r="K24" s="163"/>
      <c r="L24" s="17">
        <f>ROUND(K24/18,2)</f>
        <v>0</v>
      </c>
      <c r="M24" s="17"/>
      <c r="N24" s="18">
        <f>SUM(L24,M25:M26)</f>
        <v>0</v>
      </c>
      <c r="O24" s="19">
        <f t="shared" si="0"/>
        <v>0</v>
      </c>
      <c r="P24" s="20">
        <f>ROUND(O24/36,2)</f>
        <v>0</v>
      </c>
      <c r="Q24" s="21"/>
      <c r="R24" s="22">
        <f>SUM(P24,Q25:Q26)</f>
        <v>0</v>
      </c>
    </row>
    <row r="25" spans="1:18" x14ac:dyDescent="0.5">
      <c r="A25" s="46"/>
      <c r="B25" s="162" t="s">
        <v>13</v>
      </c>
      <c r="C25" s="163"/>
      <c r="D25" s="17">
        <f>ROUND(C25/12,2)</f>
        <v>0</v>
      </c>
      <c r="E25" s="35">
        <f>D25*1</f>
        <v>0</v>
      </c>
      <c r="F25" s="18"/>
      <c r="G25" s="163"/>
      <c r="H25" s="17">
        <f>ROUND(G25/12,2)</f>
        <v>0</v>
      </c>
      <c r="I25" s="35">
        <f>H25*1</f>
        <v>0</v>
      </c>
      <c r="J25" s="18"/>
      <c r="K25" s="163"/>
      <c r="L25" s="17">
        <f>ROUND(K25/12,2)</f>
        <v>0</v>
      </c>
      <c r="M25" s="35">
        <f>L25*1</f>
        <v>0</v>
      </c>
      <c r="N25" s="18"/>
      <c r="O25" s="19">
        <f t="shared" si="0"/>
        <v>0</v>
      </c>
      <c r="P25" s="21">
        <f>ROUND(O25/24,2)</f>
        <v>0</v>
      </c>
      <c r="Q25" s="21">
        <f>P25*1</f>
        <v>0</v>
      </c>
      <c r="R25" s="22">
        <v>0</v>
      </c>
    </row>
    <row r="26" spans="1:18" x14ac:dyDescent="0.5">
      <c r="A26" s="46"/>
      <c r="B26" s="162" t="s">
        <v>14</v>
      </c>
      <c r="C26" s="163"/>
      <c r="D26" s="17">
        <f>ROUND(C26/12,2)</f>
        <v>0</v>
      </c>
      <c r="E26" s="35">
        <f>D26*1</f>
        <v>0</v>
      </c>
      <c r="F26" s="18"/>
      <c r="G26" s="163"/>
      <c r="H26" s="17">
        <f>ROUND(G26/12,2)</f>
        <v>0</v>
      </c>
      <c r="I26" s="35">
        <f>H26*1</f>
        <v>0</v>
      </c>
      <c r="J26" s="18"/>
      <c r="K26" s="163"/>
      <c r="L26" s="17">
        <f>ROUND(K26/12,2)</f>
        <v>0</v>
      </c>
      <c r="M26" s="35">
        <f>L26*1</f>
        <v>0</v>
      </c>
      <c r="N26" s="18"/>
      <c r="O26" s="47">
        <f t="shared" si="0"/>
        <v>0</v>
      </c>
      <c r="P26" s="21">
        <f>ROUND(O26/24,2)</f>
        <v>0</v>
      </c>
      <c r="Q26" s="21">
        <f>P26*1</f>
        <v>0</v>
      </c>
      <c r="R26" s="22">
        <v>0</v>
      </c>
    </row>
    <row r="27" spans="1:18" x14ac:dyDescent="0.5">
      <c r="A27" s="14" t="s">
        <v>20</v>
      </c>
      <c r="B27" s="162" t="s">
        <v>12</v>
      </c>
      <c r="C27" s="163"/>
      <c r="D27" s="17">
        <f>ROUND(C27/18,2)</f>
        <v>0</v>
      </c>
      <c r="E27" s="17"/>
      <c r="F27" s="18">
        <f>SUM(D27,E28:E29)</f>
        <v>0</v>
      </c>
      <c r="G27" s="163"/>
      <c r="H27" s="17">
        <f>ROUND(G27/18,2)</f>
        <v>0</v>
      </c>
      <c r="I27" s="17"/>
      <c r="J27" s="18">
        <f>SUM(H27,I28:I29)</f>
        <v>0</v>
      </c>
      <c r="K27" s="163"/>
      <c r="L27" s="17">
        <f>ROUND(K27/18,2)</f>
        <v>0</v>
      </c>
      <c r="M27" s="17"/>
      <c r="N27" s="18">
        <f>SUM(L27,M28:M29)</f>
        <v>0</v>
      </c>
      <c r="O27" s="19">
        <f t="shared" si="0"/>
        <v>0</v>
      </c>
      <c r="P27" s="20">
        <f>ROUND(O27/36,2)</f>
        <v>0</v>
      </c>
      <c r="Q27" s="21"/>
      <c r="R27" s="22">
        <f>SUM(P27,Q28:Q29)</f>
        <v>0</v>
      </c>
    </row>
    <row r="28" spans="1:18" x14ac:dyDescent="0.5">
      <c r="A28" s="46"/>
      <c r="B28" s="162" t="s">
        <v>13</v>
      </c>
      <c r="C28" s="163"/>
      <c r="D28" s="17">
        <f>ROUND(C28/12,2)</f>
        <v>0</v>
      </c>
      <c r="E28" s="35">
        <f>D28*1</f>
        <v>0</v>
      </c>
      <c r="F28" s="18"/>
      <c r="G28" s="163"/>
      <c r="H28" s="17">
        <f>ROUND(G28/12,2)</f>
        <v>0</v>
      </c>
      <c r="I28" s="35">
        <f>H28*1</f>
        <v>0</v>
      </c>
      <c r="J28" s="18"/>
      <c r="K28" s="163"/>
      <c r="L28" s="17">
        <f>ROUND(K28/12,2)</f>
        <v>0</v>
      </c>
      <c r="M28" s="35">
        <f>L28*1</f>
        <v>0</v>
      </c>
      <c r="N28" s="18"/>
      <c r="O28" s="19">
        <f t="shared" si="0"/>
        <v>0</v>
      </c>
      <c r="P28" s="21">
        <f>ROUND(O28/24,2)</f>
        <v>0</v>
      </c>
      <c r="Q28" s="21">
        <f>P28*1</f>
        <v>0</v>
      </c>
      <c r="R28" s="22">
        <v>0</v>
      </c>
    </row>
    <row r="29" spans="1:18" x14ac:dyDescent="0.5">
      <c r="A29" s="46"/>
      <c r="B29" s="162" t="s">
        <v>14</v>
      </c>
      <c r="C29" s="163"/>
      <c r="D29" s="17">
        <f>ROUND(C29/12,2)</f>
        <v>0</v>
      </c>
      <c r="E29" s="35">
        <f>D29*1</f>
        <v>0</v>
      </c>
      <c r="F29" s="18"/>
      <c r="G29" s="163"/>
      <c r="H29" s="17">
        <f>ROUND(G29/12,2)</f>
        <v>0</v>
      </c>
      <c r="I29" s="35">
        <f>H29*1</f>
        <v>0</v>
      </c>
      <c r="J29" s="18"/>
      <c r="K29" s="163"/>
      <c r="L29" s="17">
        <f>ROUND(K29/12,2)</f>
        <v>0</v>
      </c>
      <c r="M29" s="35">
        <f>L29*1</f>
        <v>0</v>
      </c>
      <c r="N29" s="18"/>
      <c r="O29" s="47">
        <f t="shared" si="0"/>
        <v>0</v>
      </c>
      <c r="P29" s="21">
        <f>ROUND(O29/24,2)</f>
        <v>0</v>
      </c>
      <c r="Q29" s="21">
        <f>P29*1</f>
        <v>0</v>
      </c>
      <c r="R29" s="22">
        <v>0</v>
      </c>
    </row>
    <row r="30" spans="1:18" x14ac:dyDescent="0.5">
      <c r="A30" s="14" t="s">
        <v>21</v>
      </c>
      <c r="B30" s="162" t="s">
        <v>12</v>
      </c>
      <c r="C30" s="163"/>
      <c r="D30" s="17">
        <f>ROUND(C30/18,2)</f>
        <v>0</v>
      </c>
      <c r="E30" s="17"/>
      <c r="F30" s="18">
        <f>SUM(D30,E31:E32)</f>
        <v>0</v>
      </c>
      <c r="G30" s="163"/>
      <c r="H30" s="17">
        <f>ROUND(G30/18,2)</f>
        <v>0</v>
      </c>
      <c r="I30" s="17"/>
      <c r="J30" s="18">
        <f>SUM(H30,I31:I32)</f>
        <v>0</v>
      </c>
      <c r="K30" s="163"/>
      <c r="L30" s="17">
        <f>ROUND(K30/18,2)</f>
        <v>0</v>
      </c>
      <c r="M30" s="17"/>
      <c r="N30" s="18">
        <f>SUM(L30,M31:M32)</f>
        <v>0</v>
      </c>
      <c r="O30" s="19">
        <f t="shared" si="0"/>
        <v>0</v>
      </c>
      <c r="P30" s="20">
        <f>ROUND(O30/36,2)</f>
        <v>0</v>
      </c>
      <c r="Q30" s="21"/>
      <c r="R30" s="22">
        <f>SUM(P30,Q31:Q32)</f>
        <v>0</v>
      </c>
    </row>
    <row r="31" spans="1:18" x14ac:dyDescent="0.5">
      <c r="A31" s="46"/>
      <c r="B31" s="162" t="s">
        <v>13</v>
      </c>
      <c r="C31" s="163"/>
      <c r="D31" s="17">
        <f>ROUND(C31/12,2)</f>
        <v>0</v>
      </c>
      <c r="E31" s="35">
        <f>D31*1</f>
        <v>0</v>
      </c>
      <c r="F31" s="18"/>
      <c r="G31" s="163"/>
      <c r="H31" s="17">
        <f>ROUND(G31/12,2)</f>
        <v>0</v>
      </c>
      <c r="I31" s="35">
        <f>H31*1</f>
        <v>0</v>
      </c>
      <c r="J31" s="18"/>
      <c r="K31" s="163"/>
      <c r="L31" s="17">
        <f>ROUND(K31/12,2)</f>
        <v>0</v>
      </c>
      <c r="M31" s="35">
        <f>L31*1</f>
        <v>0</v>
      </c>
      <c r="N31" s="18"/>
      <c r="O31" s="19">
        <f t="shared" si="0"/>
        <v>0</v>
      </c>
      <c r="P31" s="21">
        <f>ROUND(O31/24,2)</f>
        <v>0</v>
      </c>
      <c r="Q31" s="21">
        <f>P31*1</f>
        <v>0</v>
      </c>
      <c r="R31" s="22">
        <v>0</v>
      </c>
    </row>
    <row r="32" spans="1:18" x14ac:dyDescent="0.5">
      <c r="A32" s="46"/>
      <c r="B32" s="162" t="s">
        <v>14</v>
      </c>
      <c r="C32" s="163"/>
      <c r="D32" s="17">
        <f>ROUND(C32/12,2)</f>
        <v>0</v>
      </c>
      <c r="E32" s="35">
        <f>D32*1</f>
        <v>0</v>
      </c>
      <c r="F32" s="18"/>
      <c r="G32" s="163"/>
      <c r="H32" s="17">
        <f>ROUND(G32/12,2)</f>
        <v>0</v>
      </c>
      <c r="I32" s="35">
        <f>H32*1</f>
        <v>0</v>
      </c>
      <c r="J32" s="18"/>
      <c r="K32" s="163"/>
      <c r="L32" s="17">
        <f>ROUND(K32/12,2)</f>
        <v>0</v>
      </c>
      <c r="M32" s="35">
        <f>L32*1</f>
        <v>0</v>
      </c>
      <c r="N32" s="18"/>
      <c r="O32" s="47">
        <f t="shared" si="0"/>
        <v>0</v>
      </c>
      <c r="P32" s="21">
        <f>ROUND(O32/24,2)</f>
        <v>0</v>
      </c>
      <c r="Q32" s="21">
        <f>P32*1</f>
        <v>0</v>
      </c>
      <c r="R32" s="22">
        <v>0</v>
      </c>
    </row>
    <row r="33" spans="1:18" x14ac:dyDescent="0.5">
      <c r="A33" s="14" t="s">
        <v>22</v>
      </c>
      <c r="B33" s="162" t="s">
        <v>12</v>
      </c>
      <c r="C33" s="163"/>
      <c r="D33" s="17">
        <f>ROUND(C33/18,2)</f>
        <v>0</v>
      </c>
      <c r="E33" s="17"/>
      <c r="F33" s="18">
        <f>SUM(D33,E34:E35)</f>
        <v>0</v>
      </c>
      <c r="G33" s="163"/>
      <c r="H33" s="17">
        <f>ROUND(G33/18,2)</f>
        <v>0</v>
      </c>
      <c r="I33" s="17"/>
      <c r="J33" s="18">
        <f>SUM(H33,I34:I35)</f>
        <v>0</v>
      </c>
      <c r="K33" s="163"/>
      <c r="L33" s="17">
        <f>ROUND(K33/18,2)</f>
        <v>0</v>
      </c>
      <c r="M33" s="17"/>
      <c r="N33" s="18">
        <f>SUM(L33,M34:M35)</f>
        <v>0</v>
      </c>
      <c r="O33" s="19">
        <f t="shared" si="0"/>
        <v>0</v>
      </c>
      <c r="P33" s="20">
        <f>ROUND(O33/36,2)</f>
        <v>0</v>
      </c>
      <c r="Q33" s="21"/>
      <c r="R33" s="22">
        <f>SUM(P33,Q34:Q35)</f>
        <v>0</v>
      </c>
    </row>
    <row r="34" spans="1:18" x14ac:dyDescent="0.5">
      <c r="A34" s="46"/>
      <c r="B34" s="162" t="s">
        <v>13</v>
      </c>
      <c r="C34" s="163"/>
      <c r="D34" s="17">
        <f>ROUND(C34/12,2)</f>
        <v>0</v>
      </c>
      <c r="E34" s="35">
        <f>D34*1</f>
        <v>0</v>
      </c>
      <c r="F34" s="18"/>
      <c r="G34" s="163"/>
      <c r="H34" s="17">
        <f>ROUND(G34/12,2)</f>
        <v>0</v>
      </c>
      <c r="I34" s="35">
        <f>H34*1</f>
        <v>0</v>
      </c>
      <c r="J34" s="18"/>
      <c r="K34" s="163"/>
      <c r="L34" s="17">
        <f>ROUND(K34/12,2)</f>
        <v>0</v>
      </c>
      <c r="M34" s="35">
        <f>L34*1</f>
        <v>0</v>
      </c>
      <c r="N34" s="18"/>
      <c r="O34" s="19">
        <f t="shared" si="0"/>
        <v>0</v>
      </c>
      <c r="P34" s="21">
        <f>ROUND(O34/24,2)</f>
        <v>0</v>
      </c>
      <c r="Q34" s="21">
        <f>P34*1</f>
        <v>0</v>
      </c>
      <c r="R34" s="22">
        <v>0</v>
      </c>
    </row>
    <row r="35" spans="1:18" x14ac:dyDescent="0.5">
      <c r="A35" s="46"/>
      <c r="B35" s="162" t="s">
        <v>14</v>
      </c>
      <c r="C35" s="163"/>
      <c r="D35" s="17">
        <f>ROUND(C35/12,2)</f>
        <v>0</v>
      </c>
      <c r="E35" s="35">
        <f>D35*1</f>
        <v>0</v>
      </c>
      <c r="F35" s="18"/>
      <c r="G35" s="163"/>
      <c r="H35" s="17">
        <f>ROUND(G35/12,2)</f>
        <v>0</v>
      </c>
      <c r="I35" s="35">
        <f>H35*1</f>
        <v>0</v>
      </c>
      <c r="J35" s="18"/>
      <c r="K35" s="163"/>
      <c r="L35" s="17">
        <f>ROUND(K35/12,2)</f>
        <v>0</v>
      </c>
      <c r="M35" s="35">
        <f>L35*1</f>
        <v>0</v>
      </c>
      <c r="N35" s="18"/>
      <c r="O35" s="47">
        <f t="shared" si="0"/>
        <v>0</v>
      </c>
      <c r="P35" s="21">
        <f>ROUND(O35/24,2)</f>
        <v>0</v>
      </c>
      <c r="Q35" s="21">
        <f>P35*1</f>
        <v>0</v>
      </c>
      <c r="R35" s="22">
        <v>0</v>
      </c>
    </row>
    <row r="36" spans="1:18" x14ac:dyDescent="0.5">
      <c r="A36" s="14" t="s">
        <v>23</v>
      </c>
      <c r="B36" s="162" t="s">
        <v>12</v>
      </c>
      <c r="C36" s="163"/>
      <c r="D36" s="17">
        <f>ROUND(C36/18,2)</f>
        <v>0</v>
      </c>
      <c r="E36" s="17"/>
      <c r="F36" s="18">
        <f>SUM(D36,E37:E38)</f>
        <v>0</v>
      </c>
      <c r="G36" s="163"/>
      <c r="H36" s="17">
        <f>ROUND(G36/18,2)</f>
        <v>0</v>
      </c>
      <c r="I36" s="17"/>
      <c r="J36" s="18">
        <f>SUM(H36,I37:I38)</f>
        <v>0</v>
      </c>
      <c r="K36" s="163"/>
      <c r="L36" s="17">
        <f>ROUND(K36/18,2)</f>
        <v>0</v>
      </c>
      <c r="M36" s="17"/>
      <c r="N36" s="18">
        <f>SUM(L36,M37:M38)</f>
        <v>0</v>
      </c>
      <c r="O36" s="19">
        <f t="shared" si="0"/>
        <v>0</v>
      </c>
      <c r="P36" s="20">
        <f>ROUND(O36/36,2)</f>
        <v>0</v>
      </c>
      <c r="Q36" s="21"/>
      <c r="R36" s="22">
        <f>SUM(P36,Q37:Q38)</f>
        <v>0</v>
      </c>
    </row>
    <row r="37" spans="1:18" x14ac:dyDescent="0.5">
      <c r="A37" s="46"/>
      <c r="B37" s="162" t="s">
        <v>13</v>
      </c>
      <c r="C37" s="163"/>
      <c r="D37" s="17">
        <f>ROUND(C37/12,2)</f>
        <v>0</v>
      </c>
      <c r="E37" s="35">
        <f>D37*1</f>
        <v>0</v>
      </c>
      <c r="F37" s="18"/>
      <c r="G37" s="163"/>
      <c r="H37" s="17">
        <f>ROUND(G37/12,2)</f>
        <v>0</v>
      </c>
      <c r="I37" s="35">
        <f>H37*1</f>
        <v>0</v>
      </c>
      <c r="J37" s="18"/>
      <c r="K37" s="163"/>
      <c r="L37" s="17">
        <f>ROUND(K37/12,2)</f>
        <v>0</v>
      </c>
      <c r="M37" s="35">
        <f>L37*1</f>
        <v>0</v>
      </c>
      <c r="N37" s="18"/>
      <c r="O37" s="19">
        <f t="shared" si="0"/>
        <v>0</v>
      </c>
      <c r="P37" s="21">
        <f>ROUND(O37/24,2)</f>
        <v>0</v>
      </c>
      <c r="Q37" s="21">
        <f>P37*1</f>
        <v>0</v>
      </c>
      <c r="R37" s="22">
        <v>0</v>
      </c>
    </row>
    <row r="38" spans="1:18" x14ac:dyDescent="0.5">
      <c r="A38" s="46"/>
      <c r="B38" s="162" t="s">
        <v>14</v>
      </c>
      <c r="C38" s="163"/>
      <c r="D38" s="17">
        <f>ROUND(C38/12,2)</f>
        <v>0</v>
      </c>
      <c r="E38" s="35">
        <f>D38*1</f>
        <v>0</v>
      </c>
      <c r="F38" s="18"/>
      <c r="G38" s="163"/>
      <c r="H38" s="17">
        <f>ROUND(G38/12,2)</f>
        <v>0</v>
      </c>
      <c r="I38" s="35">
        <f>H38*1</f>
        <v>0</v>
      </c>
      <c r="J38" s="18"/>
      <c r="K38" s="163"/>
      <c r="L38" s="17">
        <f>ROUND(K38/12,2)</f>
        <v>0</v>
      </c>
      <c r="M38" s="35">
        <f>L38*1</f>
        <v>0</v>
      </c>
      <c r="N38" s="18"/>
      <c r="O38" s="47">
        <f t="shared" si="0"/>
        <v>0</v>
      </c>
      <c r="P38" s="21">
        <f>ROUND(O38/24,2)</f>
        <v>0</v>
      </c>
      <c r="Q38" s="21">
        <f>P38*1</f>
        <v>0</v>
      </c>
      <c r="R38" s="22">
        <v>0</v>
      </c>
    </row>
    <row r="39" spans="1:18" x14ac:dyDescent="0.5">
      <c r="A39" s="14" t="s">
        <v>24</v>
      </c>
      <c r="B39" s="162" t="s">
        <v>12</v>
      </c>
      <c r="C39" s="163"/>
      <c r="D39" s="17">
        <f>ROUND(C39/18,2)</f>
        <v>0</v>
      </c>
      <c r="E39" s="17"/>
      <c r="F39" s="18">
        <f>SUM(D39,E40:E41)</f>
        <v>0</v>
      </c>
      <c r="G39" s="163"/>
      <c r="H39" s="17">
        <f>ROUND(G39/18,2)</f>
        <v>0</v>
      </c>
      <c r="I39" s="17"/>
      <c r="J39" s="18">
        <f>SUM(H39,I40:I41)</f>
        <v>0</v>
      </c>
      <c r="K39" s="163"/>
      <c r="L39" s="17">
        <f>ROUND(K39/18,2)</f>
        <v>0</v>
      </c>
      <c r="M39" s="17"/>
      <c r="N39" s="18">
        <f>SUM(L39,M40:M41)</f>
        <v>0</v>
      </c>
      <c r="O39" s="19">
        <f t="shared" si="0"/>
        <v>0</v>
      </c>
      <c r="P39" s="20">
        <f>ROUND(O39/36,2)</f>
        <v>0</v>
      </c>
      <c r="Q39" s="21"/>
      <c r="R39" s="22">
        <f>SUM(P39,Q40:Q41)</f>
        <v>0</v>
      </c>
    </row>
    <row r="40" spans="1:18" x14ac:dyDescent="0.5">
      <c r="A40" s="46"/>
      <c r="B40" s="162" t="s">
        <v>13</v>
      </c>
      <c r="C40" s="163"/>
      <c r="D40" s="17">
        <f>ROUND(C40/12,2)</f>
        <v>0</v>
      </c>
      <c r="E40" s="35">
        <f>D40*1</f>
        <v>0</v>
      </c>
      <c r="F40" s="18"/>
      <c r="G40" s="163"/>
      <c r="H40" s="17">
        <f>ROUND(G40/12,2)</f>
        <v>0</v>
      </c>
      <c r="I40" s="35">
        <f>H40*1</f>
        <v>0</v>
      </c>
      <c r="J40" s="18"/>
      <c r="K40" s="163"/>
      <c r="L40" s="17">
        <f>ROUND(K40/12,2)</f>
        <v>0</v>
      </c>
      <c r="M40" s="35">
        <f>L40*1</f>
        <v>0</v>
      </c>
      <c r="N40" s="18"/>
      <c r="O40" s="19">
        <f t="shared" si="0"/>
        <v>0</v>
      </c>
      <c r="P40" s="21">
        <f>ROUND(O40/24,2)</f>
        <v>0</v>
      </c>
      <c r="Q40" s="21">
        <f>P40*1</f>
        <v>0</v>
      </c>
      <c r="R40" s="22">
        <v>0</v>
      </c>
    </row>
    <row r="41" spans="1:18" x14ac:dyDescent="0.5">
      <c r="A41" s="46"/>
      <c r="B41" s="162" t="s">
        <v>14</v>
      </c>
      <c r="C41" s="163"/>
      <c r="D41" s="17">
        <f>ROUND(C41/12,2)</f>
        <v>0</v>
      </c>
      <c r="E41" s="35">
        <f>D41*1</f>
        <v>0</v>
      </c>
      <c r="F41" s="18"/>
      <c r="G41" s="163"/>
      <c r="H41" s="17">
        <f>ROUND(G41/12,2)</f>
        <v>0</v>
      </c>
      <c r="I41" s="35">
        <f>H41*1</f>
        <v>0</v>
      </c>
      <c r="J41" s="18"/>
      <c r="K41" s="163"/>
      <c r="L41" s="17">
        <f>ROUND(K41/12,2)</f>
        <v>0</v>
      </c>
      <c r="M41" s="35">
        <f>L41*1</f>
        <v>0</v>
      </c>
      <c r="N41" s="18"/>
      <c r="O41" s="47">
        <f t="shared" si="0"/>
        <v>0</v>
      </c>
      <c r="P41" s="21">
        <f>ROUND(O41/24,2)</f>
        <v>0</v>
      </c>
      <c r="Q41" s="21">
        <f>P41*1</f>
        <v>0</v>
      </c>
      <c r="R41" s="22">
        <v>0</v>
      </c>
    </row>
    <row r="42" spans="1:18" x14ac:dyDescent="0.5">
      <c r="A42" s="14" t="s">
        <v>25</v>
      </c>
      <c r="B42" s="162" t="s">
        <v>12</v>
      </c>
      <c r="C42" s="163"/>
      <c r="D42" s="17">
        <f>ROUND(C42/18,2)</f>
        <v>0</v>
      </c>
      <c r="E42" s="17"/>
      <c r="F42" s="18">
        <f>SUM(D42,E43:E44)</f>
        <v>0</v>
      </c>
      <c r="G42" s="163"/>
      <c r="H42" s="17">
        <f>ROUND(G42/18,2)</f>
        <v>0</v>
      </c>
      <c r="I42" s="17"/>
      <c r="J42" s="18">
        <f>SUM(H42,I43:I44)</f>
        <v>0</v>
      </c>
      <c r="K42" s="163"/>
      <c r="L42" s="17">
        <f>ROUND(K42/18,2)</f>
        <v>0</v>
      </c>
      <c r="M42" s="17"/>
      <c r="N42" s="18">
        <f>SUM(L42,M43:M44)</f>
        <v>0</v>
      </c>
      <c r="O42" s="19">
        <f t="shared" si="0"/>
        <v>0</v>
      </c>
      <c r="P42" s="20">
        <f>ROUND(O42/36,2)</f>
        <v>0</v>
      </c>
      <c r="Q42" s="21"/>
      <c r="R42" s="22">
        <f>SUM(P42,Q43:Q44)</f>
        <v>0</v>
      </c>
    </row>
    <row r="43" spans="1:18" x14ac:dyDescent="0.5">
      <c r="A43" s="46"/>
      <c r="B43" s="162" t="s">
        <v>13</v>
      </c>
      <c r="C43" s="163"/>
      <c r="D43" s="17">
        <f>ROUND(C43/12,2)</f>
        <v>0</v>
      </c>
      <c r="E43" s="35">
        <f>D43*1</f>
        <v>0</v>
      </c>
      <c r="F43" s="18"/>
      <c r="G43" s="163"/>
      <c r="H43" s="17">
        <f>ROUND(G43/12,2)</f>
        <v>0</v>
      </c>
      <c r="I43" s="35">
        <f>H43*1</f>
        <v>0</v>
      </c>
      <c r="J43" s="18"/>
      <c r="K43" s="163"/>
      <c r="L43" s="17">
        <f>ROUND(K43/12,2)</f>
        <v>0</v>
      </c>
      <c r="M43" s="35">
        <f>L43*1</f>
        <v>0</v>
      </c>
      <c r="N43" s="18"/>
      <c r="O43" s="19">
        <f t="shared" si="0"/>
        <v>0</v>
      </c>
      <c r="P43" s="21">
        <f>ROUND(O43/24,2)</f>
        <v>0</v>
      </c>
      <c r="Q43" s="21">
        <f>P43*1</f>
        <v>0</v>
      </c>
      <c r="R43" s="22">
        <v>0</v>
      </c>
    </row>
    <row r="44" spans="1:18" x14ac:dyDescent="0.5">
      <c r="A44" s="46"/>
      <c r="B44" s="162" t="s">
        <v>14</v>
      </c>
      <c r="C44" s="163"/>
      <c r="D44" s="17">
        <f>ROUND(C44/12,2)</f>
        <v>0</v>
      </c>
      <c r="E44" s="35">
        <f>D44*1</f>
        <v>0</v>
      </c>
      <c r="F44" s="18"/>
      <c r="G44" s="163"/>
      <c r="H44" s="17">
        <f>ROUND(G44/12,2)</f>
        <v>0</v>
      </c>
      <c r="I44" s="35">
        <f>H44*1</f>
        <v>0</v>
      </c>
      <c r="J44" s="18"/>
      <c r="K44" s="163"/>
      <c r="L44" s="17">
        <f>ROUND(K44/12,2)</f>
        <v>0</v>
      </c>
      <c r="M44" s="35">
        <f>L44*1</f>
        <v>0</v>
      </c>
      <c r="N44" s="18"/>
      <c r="O44" s="47">
        <f t="shared" si="0"/>
        <v>0</v>
      </c>
      <c r="P44" s="21">
        <f>ROUND(O44/24,2)</f>
        <v>0</v>
      </c>
      <c r="Q44" s="21">
        <f>P44*1</f>
        <v>0</v>
      </c>
      <c r="R44" s="22">
        <v>0</v>
      </c>
    </row>
    <row r="45" spans="1:18" x14ac:dyDescent="0.5">
      <c r="A45" s="14" t="s">
        <v>26</v>
      </c>
      <c r="B45" s="162" t="s">
        <v>12</v>
      </c>
      <c r="C45" s="163"/>
      <c r="D45" s="17">
        <f>ROUND(C45/18,2)</f>
        <v>0</v>
      </c>
      <c r="E45" s="17"/>
      <c r="F45" s="18">
        <f>SUM(D45,E46:E47)</f>
        <v>0</v>
      </c>
      <c r="G45" s="163"/>
      <c r="H45" s="17">
        <f>ROUND(G45/18,2)</f>
        <v>0</v>
      </c>
      <c r="I45" s="17"/>
      <c r="J45" s="18">
        <f>SUM(H45,I46:I47)</f>
        <v>0</v>
      </c>
      <c r="K45" s="163"/>
      <c r="L45" s="17">
        <f>ROUND(K45/18,2)</f>
        <v>0</v>
      </c>
      <c r="M45" s="17"/>
      <c r="N45" s="18">
        <f>SUM(L45,M46:M47)</f>
        <v>0</v>
      </c>
      <c r="O45" s="19">
        <f t="shared" si="0"/>
        <v>0</v>
      </c>
      <c r="P45" s="20">
        <f>ROUND(O45/36,2)</f>
        <v>0</v>
      </c>
      <c r="Q45" s="21"/>
      <c r="R45" s="22">
        <f>SUM(P45,Q46:Q47)</f>
        <v>0</v>
      </c>
    </row>
    <row r="46" spans="1:18" x14ac:dyDescent="0.5">
      <c r="A46" s="46"/>
      <c r="B46" s="162" t="s">
        <v>13</v>
      </c>
      <c r="C46" s="163"/>
      <c r="D46" s="17">
        <f>ROUND(C46/12,2)</f>
        <v>0</v>
      </c>
      <c r="E46" s="35">
        <f>D46*1</f>
        <v>0</v>
      </c>
      <c r="F46" s="18"/>
      <c r="G46" s="163"/>
      <c r="H46" s="17">
        <f>ROUND(G46/12,2)</f>
        <v>0</v>
      </c>
      <c r="I46" s="35">
        <f>H46*1</f>
        <v>0</v>
      </c>
      <c r="J46" s="18"/>
      <c r="K46" s="163"/>
      <c r="L46" s="17">
        <f>ROUND(K46/12,2)</f>
        <v>0</v>
      </c>
      <c r="M46" s="35">
        <f>L46*1</f>
        <v>0</v>
      </c>
      <c r="N46" s="18"/>
      <c r="O46" s="19">
        <f t="shared" si="0"/>
        <v>0</v>
      </c>
      <c r="P46" s="21">
        <f>ROUND(O46/24,2)</f>
        <v>0</v>
      </c>
      <c r="Q46" s="21">
        <f>P46*1</f>
        <v>0</v>
      </c>
      <c r="R46" s="22">
        <v>0</v>
      </c>
    </row>
    <row r="47" spans="1:18" x14ac:dyDescent="0.5">
      <c r="A47" s="46"/>
      <c r="B47" s="162" t="s">
        <v>14</v>
      </c>
      <c r="C47" s="163"/>
      <c r="D47" s="17">
        <f>ROUND(C47/12,2)</f>
        <v>0</v>
      </c>
      <c r="E47" s="35">
        <f>D47*1</f>
        <v>0</v>
      </c>
      <c r="F47" s="18"/>
      <c r="G47" s="163"/>
      <c r="H47" s="17">
        <f>ROUND(G47/12,2)</f>
        <v>0</v>
      </c>
      <c r="I47" s="35">
        <f>H47*1</f>
        <v>0</v>
      </c>
      <c r="J47" s="18"/>
      <c r="K47" s="163"/>
      <c r="L47" s="17">
        <f>ROUND(K47/12,2)</f>
        <v>0</v>
      </c>
      <c r="M47" s="35">
        <f>L47*1</f>
        <v>0</v>
      </c>
      <c r="N47" s="18"/>
      <c r="O47" s="47">
        <f t="shared" si="0"/>
        <v>0</v>
      </c>
      <c r="P47" s="21">
        <f>ROUND(O47/24,2)</f>
        <v>0</v>
      </c>
      <c r="Q47" s="21">
        <f>P47*1</f>
        <v>0</v>
      </c>
      <c r="R47" s="22">
        <v>0</v>
      </c>
    </row>
    <row r="48" spans="1:18" x14ac:dyDescent="0.5">
      <c r="A48" s="48" t="s">
        <v>27</v>
      </c>
      <c r="B48" s="171" t="s">
        <v>12</v>
      </c>
      <c r="C48" s="50">
        <f>SUM(C21,C24,C27,C30,C33,C36,C39,C42,C45)</f>
        <v>0</v>
      </c>
      <c r="D48" s="51">
        <f>ROUND(C48/18,2)</f>
        <v>0</v>
      </c>
      <c r="E48" s="51"/>
      <c r="F48" s="52">
        <f>SUM(D48,E49:E50)</f>
        <v>0</v>
      </c>
      <c r="G48" s="50">
        <f>SUM(G21,G24,G27,G30,G33,G36,G39,G42,G45)</f>
        <v>0</v>
      </c>
      <c r="H48" s="51">
        <f>ROUND(G48/18,2)</f>
        <v>0</v>
      </c>
      <c r="I48" s="51"/>
      <c r="J48" s="52">
        <f>SUM(H48,I49:I50)</f>
        <v>0</v>
      </c>
      <c r="K48" s="50">
        <f>SUM(K21,K24,K27,K30,K33,K36,K39,K42,K45)</f>
        <v>0</v>
      </c>
      <c r="L48" s="51">
        <f>ROUND(K48/18,2)</f>
        <v>0</v>
      </c>
      <c r="M48" s="51"/>
      <c r="N48" s="52">
        <f>SUM(L48,M49:M50)</f>
        <v>0</v>
      </c>
      <c r="O48" s="53">
        <f t="shared" si="0"/>
        <v>0</v>
      </c>
      <c r="P48" s="54">
        <f>ROUND(O48/36,2)</f>
        <v>0</v>
      </c>
      <c r="Q48" s="55"/>
      <c r="R48" s="22">
        <f>SUM(P48,Q49:Q50)</f>
        <v>0</v>
      </c>
    </row>
    <row r="49" spans="1:18" x14ac:dyDescent="0.5">
      <c r="A49" s="14"/>
      <c r="B49" s="171" t="s">
        <v>13</v>
      </c>
      <c r="C49" s="50">
        <f>SUM(C22,C25,C28,C31,C34,C37,C40,C43,C46)</f>
        <v>0</v>
      </c>
      <c r="D49" s="51">
        <f>ROUND(C49/12,2)</f>
        <v>0</v>
      </c>
      <c r="E49" s="51">
        <f>D49*1</f>
        <v>0</v>
      </c>
      <c r="F49" s="52"/>
      <c r="G49" s="50">
        <f>SUM(G22,G25,G28,G31,G34,G37,G40,G43,G46)</f>
        <v>0</v>
      </c>
      <c r="H49" s="51">
        <f>ROUND(G49/12,2)</f>
        <v>0</v>
      </c>
      <c r="I49" s="51">
        <f>H49*1</f>
        <v>0</v>
      </c>
      <c r="J49" s="52"/>
      <c r="K49" s="50">
        <f>SUM(K22,K25,K28,K31,K34,K37,K40,K43,K46)</f>
        <v>0</v>
      </c>
      <c r="L49" s="51">
        <f>ROUND(K49/12,2)</f>
        <v>0</v>
      </c>
      <c r="M49" s="51">
        <f>L49*1</f>
        <v>0</v>
      </c>
      <c r="N49" s="52"/>
      <c r="O49" s="53">
        <f t="shared" si="0"/>
        <v>0</v>
      </c>
      <c r="P49" s="54">
        <f>ROUND(O49/24,2)</f>
        <v>0</v>
      </c>
      <c r="Q49" s="55">
        <f>P49*1</f>
        <v>0</v>
      </c>
      <c r="R49" s="22">
        <v>0</v>
      </c>
    </row>
    <row r="50" spans="1:18" ht="22.5" thickBot="1" x14ac:dyDescent="0.55000000000000004">
      <c r="A50" s="23"/>
      <c r="B50" s="172" t="s">
        <v>14</v>
      </c>
      <c r="C50" s="57">
        <f>SUM(C23,C26,C29,C32,C35,C38,C41,C44,C47)</f>
        <v>0</v>
      </c>
      <c r="D50" s="58">
        <f>ROUND(C50/12,2)</f>
        <v>0</v>
      </c>
      <c r="E50" s="58">
        <f>D50*1</f>
        <v>0</v>
      </c>
      <c r="F50" s="59"/>
      <c r="G50" s="57">
        <f>SUM(G23,G26,G29,G32,G35,G38,G41,G44,G47)</f>
        <v>0</v>
      </c>
      <c r="H50" s="58">
        <f>ROUND(G50/12,2)</f>
        <v>0</v>
      </c>
      <c r="I50" s="58">
        <f>H50*1</f>
        <v>0</v>
      </c>
      <c r="J50" s="59"/>
      <c r="K50" s="57">
        <f>SUM(K23,K26,K29,K32,K35,K38,K41,K44,K47)</f>
        <v>0</v>
      </c>
      <c r="L50" s="58">
        <f>ROUND(K50/12,2)</f>
        <v>0</v>
      </c>
      <c r="M50" s="58">
        <f>L50*1</f>
        <v>0</v>
      </c>
      <c r="N50" s="59"/>
      <c r="O50" s="60">
        <f t="shared" si="0"/>
        <v>0</v>
      </c>
      <c r="P50" s="61">
        <f>ROUND(O50/24,2)</f>
        <v>0</v>
      </c>
      <c r="Q50" s="62">
        <f>P50*1</f>
        <v>0</v>
      </c>
      <c r="R50" s="31">
        <v>0</v>
      </c>
    </row>
    <row r="51" spans="1:18" x14ac:dyDescent="0.5">
      <c r="A51" s="32" t="s">
        <v>28</v>
      </c>
      <c r="B51" s="169"/>
      <c r="C51" s="173"/>
      <c r="D51" s="35"/>
      <c r="E51" s="35"/>
      <c r="F51" s="36"/>
      <c r="G51" s="173"/>
      <c r="H51" s="35"/>
      <c r="I51" s="35"/>
      <c r="J51" s="36"/>
      <c r="K51" s="173"/>
      <c r="L51" s="35"/>
      <c r="M51" s="35"/>
      <c r="N51" s="36"/>
      <c r="O51" s="37"/>
      <c r="P51" s="42"/>
      <c r="Q51" s="39"/>
      <c r="R51" s="40"/>
    </row>
    <row r="52" spans="1:18" x14ac:dyDescent="0.5">
      <c r="A52" s="14" t="s">
        <v>11</v>
      </c>
      <c r="B52" s="162" t="s">
        <v>12</v>
      </c>
      <c r="C52" s="163">
        <f>1275+24</f>
        <v>1299</v>
      </c>
      <c r="D52" s="17">
        <f>ROUND(C52/18,2)</f>
        <v>72.17</v>
      </c>
      <c r="E52" s="17"/>
      <c r="F52" s="18">
        <f>SUM(D52,E53:E54)</f>
        <v>72.67</v>
      </c>
      <c r="G52" s="163">
        <v>1875</v>
      </c>
      <c r="H52" s="17">
        <f>ROUND(G52/18,2)</f>
        <v>104.17</v>
      </c>
      <c r="I52" s="17"/>
      <c r="J52" s="18">
        <f>SUM(H52,I53:I54)</f>
        <v>108.51</v>
      </c>
      <c r="K52" s="163">
        <v>3</v>
      </c>
      <c r="L52" s="17">
        <f>ROUND(K52/18,2)</f>
        <v>0.17</v>
      </c>
      <c r="M52" s="17"/>
      <c r="N52" s="18">
        <f>SUM(L52,M53:M54)</f>
        <v>0.17</v>
      </c>
      <c r="O52" s="19">
        <f>SUM(G52,K52,C52)</f>
        <v>3177</v>
      </c>
      <c r="P52" s="20">
        <f>ROUND(O52/36,2)</f>
        <v>88.25</v>
      </c>
      <c r="Q52" s="21" t="s">
        <v>29</v>
      </c>
      <c r="R52" s="22">
        <f>SUM(P52,Q53:Q54)</f>
        <v>90.67</v>
      </c>
    </row>
    <row r="53" spans="1:18" x14ac:dyDescent="0.5">
      <c r="A53" s="46"/>
      <c r="B53" s="162" t="s">
        <v>13</v>
      </c>
      <c r="C53" s="163">
        <v>0</v>
      </c>
      <c r="D53" s="17">
        <f>ROUND(C53/12,2)</f>
        <v>0</v>
      </c>
      <c r="E53" s="17">
        <f>D53*2</f>
        <v>0</v>
      </c>
      <c r="F53" s="18"/>
      <c r="G53" s="163">
        <v>0</v>
      </c>
      <c r="H53" s="17">
        <f>ROUND(G53/12,2)</f>
        <v>0</v>
      </c>
      <c r="I53" s="17">
        <f>H53*2</f>
        <v>0</v>
      </c>
      <c r="J53" s="18"/>
      <c r="K53" s="163">
        <v>0</v>
      </c>
      <c r="L53" s="17">
        <f>ROUND(K53/12,2)</f>
        <v>0</v>
      </c>
      <c r="M53" s="17">
        <f>L53*2</f>
        <v>0</v>
      </c>
      <c r="N53" s="18"/>
      <c r="O53" s="19">
        <f>SUM(G53,K53,C53)</f>
        <v>0</v>
      </c>
      <c r="P53" s="20">
        <f>ROUND(O53/24,2)</f>
        <v>0</v>
      </c>
      <c r="Q53" s="21">
        <f>P53*2</f>
        <v>0</v>
      </c>
      <c r="R53" s="22">
        <v>0</v>
      </c>
    </row>
    <row r="54" spans="1:18" ht="22.5" thickBot="1" x14ac:dyDescent="0.55000000000000004">
      <c r="A54" s="64"/>
      <c r="B54" s="165" t="s">
        <v>14</v>
      </c>
      <c r="C54" s="166">
        <v>3</v>
      </c>
      <c r="D54" s="26">
        <f>ROUND(C54/12,2)</f>
        <v>0.25</v>
      </c>
      <c r="E54" s="26">
        <f>D54*2</f>
        <v>0.5</v>
      </c>
      <c r="F54" s="27"/>
      <c r="G54" s="166">
        <v>26</v>
      </c>
      <c r="H54" s="26">
        <f>ROUND(G54/12,2)</f>
        <v>2.17</v>
      </c>
      <c r="I54" s="26">
        <f>H54*2</f>
        <v>4.34</v>
      </c>
      <c r="J54" s="27"/>
      <c r="K54" s="166">
        <v>0</v>
      </c>
      <c r="L54" s="26">
        <f>ROUND(K54/12,2)</f>
        <v>0</v>
      </c>
      <c r="M54" s="26">
        <f>L54*2</f>
        <v>0</v>
      </c>
      <c r="N54" s="27"/>
      <c r="O54" s="28">
        <f>SUM(G54,K54,C54)</f>
        <v>29</v>
      </c>
      <c r="P54" s="29">
        <f>ROUND(O54/24,2)</f>
        <v>1.21</v>
      </c>
      <c r="Q54" s="30">
        <f>P54*2</f>
        <v>2.42</v>
      </c>
      <c r="R54" s="31">
        <v>0</v>
      </c>
    </row>
    <row r="55" spans="1:18" x14ac:dyDescent="0.5">
      <c r="A55" s="32" t="s">
        <v>30</v>
      </c>
      <c r="B55" s="169"/>
      <c r="C55" s="168"/>
      <c r="D55" s="35"/>
      <c r="E55" s="35"/>
      <c r="F55" s="36"/>
      <c r="G55" s="168"/>
      <c r="H55" s="35"/>
      <c r="I55" s="35"/>
      <c r="J55" s="36"/>
      <c r="K55" s="168"/>
      <c r="L55" s="35"/>
      <c r="M55" s="35"/>
      <c r="N55" s="36"/>
      <c r="O55" s="37"/>
      <c r="P55" s="42"/>
      <c r="Q55" s="39"/>
      <c r="R55" s="40"/>
    </row>
    <row r="56" spans="1:18" x14ac:dyDescent="0.5">
      <c r="A56" s="14" t="s">
        <v>11</v>
      </c>
      <c r="B56" s="162" t="s">
        <v>12</v>
      </c>
      <c r="C56" s="163">
        <v>0</v>
      </c>
      <c r="D56" s="17">
        <f>ROUND(C56/18,2)</f>
        <v>0</v>
      </c>
      <c r="E56" s="17"/>
      <c r="F56" s="18">
        <f>SUM(D56,E57:E58)</f>
        <v>0</v>
      </c>
      <c r="G56" s="163">
        <v>0</v>
      </c>
      <c r="H56" s="17">
        <f>ROUND(G56/18,2)</f>
        <v>0</v>
      </c>
      <c r="I56" s="17"/>
      <c r="J56" s="18">
        <f>SUM(H56,I57:I58)</f>
        <v>0</v>
      </c>
      <c r="K56" s="163">
        <v>0</v>
      </c>
      <c r="L56" s="17">
        <f>ROUND(K56/18,2)</f>
        <v>0</v>
      </c>
      <c r="M56" s="17"/>
      <c r="N56" s="18">
        <f>SUM(L56,M57:M58)</f>
        <v>0</v>
      </c>
      <c r="O56" s="19">
        <f>SUM(G56,K56,C56)</f>
        <v>0</v>
      </c>
      <c r="P56" s="20">
        <f>ROUND(O56/36,2)</f>
        <v>0</v>
      </c>
      <c r="Q56" s="21">
        <v>0</v>
      </c>
      <c r="R56" s="22">
        <f>SUM(P56,Q57:Q58)</f>
        <v>0</v>
      </c>
    </row>
    <row r="57" spans="1:18" x14ac:dyDescent="0.5">
      <c r="A57" s="46"/>
      <c r="B57" s="162" t="s">
        <v>13</v>
      </c>
      <c r="C57" s="163">
        <v>0</v>
      </c>
      <c r="D57" s="17">
        <f>ROUND(C57/12,2)</f>
        <v>0</v>
      </c>
      <c r="E57" s="17">
        <f>D57*1</f>
        <v>0</v>
      </c>
      <c r="F57" s="18"/>
      <c r="G57" s="163">
        <v>0</v>
      </c>
      <c r="H57" s="17">
        <f>ROUND(G57/12,2)</f>
        <v>0</v>
      </c>
      <c r="I57" s="17">
        <f>H57*1</f>
        <v>0</v>
      </c>
      <c r="J57" s="18"/>
      <c r="K57" s="163">
        <v>0</v>
      </c>
      <c r="L57" s="17">
        <f>ROUND(K57/12,2)</f>
        <v>0</v>
      </c>
      <c r="M57" s="17">
        <f>L57*1</f>
        <v>0</v>
      </c>
      <c r="N57" s="18"/>
      <c r="O57" s="19">
        <f>SUM(G57,K57,C57)</f>
        <v>0</v>
      </c>
      <c r="P57" s="20">
        <f>ROUND(O57/24,2)</f>
        <v>0</v>
      </c>
      <c r="Q57" s="21">
        <f>P57*1</f>
        <v>0</v>
      </c>
      <c r="R57" s="22">
        <v>0</v>
      </c>
    </row>
    <row r="58" spans="1:18" ht="22.5" thickBot="1" x14ac:dyDescent="0.55000000000000004">
      <c r="A58" s="64"/>
      <c r="B58" s="165" t="s">
        <v>14</v>
      </c>
      <c r="C58" s="166">
        <v>0</v>
      </c>
      <c r="D58" s="26">
        <f>ROUND(C58/12,2)</f>
        <v>0</v>
      </c>
      <c r="E58" s="26">
        <f>D58*1</f>
        <v>0</v>
      </c>
      <c r="F58" s="27"/>
      <c r="G58" s="166">
        <v>0</v>
      </c>
      <c r="H58" s="26">
        <f>ROUND(G58/12,2)</f>
        <v>0</v>
      </c>
      <c r="I58" s="26">
        <f>H58*1</f>
        <v>0</v>
      </c>
      <c r="J58" s="27"/>
      <c r="K58" s="166">
        <v>0</v>
      </c>
      <c r="L58" s="26">
        <f>ROUND(K58/12,2)</f>
        <v>0</v>
      </c>
      <c r="M58" s="26">
        <f>L58*1</f>
        <v>0</v>
      </c>
      <c r="N58" s="27"/>
      <c r="O58" s="28">
        <f>SUM(G58,K58,C58)</f>
        <v>0</v>
      </c>
      <c r="P58" s="29">
        <f>ROUND(O58/24,2)</f>
        <v>0</v>
      </c>
      <c r="Q58" s="30">
        <f>P58*1</f>
        <v>0</v>
      </c>
      <c r="R58" s="31">
        <v>0</v>
      </c>
    </row>
    <row r="59" spans="1:18" x14ac:dyDescent="0.5">
      <c r="A59" s="32" t="s">
        <v>31</v>
      </c>
      <c r="B59" s="169"/>
      <c r="C59" s="168"/>
      <c r="D59" s="35"/>
      <c r="E59" s="35"/>
      <c r="F59" s="36"/>
      <c r="G59" s="168"/>
      <c r="H59" s="35"/>
      <c r="I59" s="35"/>
      <c r="J59" s="36"/>
      <c r="K59" s="168"/>
      <c r="L59" s="35"/>
      <c r="M59" s="35"/>
      <c r="N59" s="36"/>
      <c r="O59" s="41"/>
      <c r="P59" s="42"/>
      <c r="Q59" s="39"/>
      <c r="R59" s="40"/>
    </row>
    <row r="60" spans="1:18" x14ac:dyDescent="0.5">
      <c r="A60" s="14" t="s">
        <v>32</v>
      </c>
      <c r="B60" s="162" t="s">
        <v>12</v>
      </c>
      <c r="C60" s="174">
        <v>1605</v>
      </c>
      <c r="D60" s="17">
        <f>ROUND(C60/18,2)</f>
        <v>89.17</v>
      </c>
      <c r="E60" s="17"/>
      <c r="F60" s="18">
        <f>SUM(D60,E61:E62)</f>
        <v>89.17</v>
      </c>
      <c r="G60" s="174">
        <v>270</v>
      </c>
      <c r="H60" s="17">
        <f>ROUND(G60/18,2)</f>
        <v>15</v>
      </c>
      <c r="I60" s="17"/>
      <c r="J60" s="18">
        <f>SUM(H60,I61:I62)</f>
        <v>15</v>
      </c>
      <c r="K60" s="174">
        <v>0</v>
      </c>
      <c r="L60" s="17">
        <f>ROUND(K60/18,2)</f>
        <v>0</v>
      </c>
      <c r="M60" s="17"/>
      <c r="N60" s="18">
        <f>SUM(L60,M61:M62)</f>
        <v>0</v>
      </c>
      <c r="O60" s="19">
        <f t="shared" ref="O60:O95" si="1">SUM(G60,K60,C60)</f>
        <v>1875</v>
      </c>
      <c r="P60" s="20">
        <f>ROUND(O60/36,2)</f>
        <v>52.08</v>
      </c>
      <c r="Q60" s="21" t="s">
        <v>29</v>
      </c>
      <c r="R60" s="22">
        <f>SUM(P60,Q61:Q62)</f>
        <v>52.08</v>
      </c>
    </row>
    <row r="61" spans="1:18" x14ac:dyDescent="0.5">
      <c r="A61" s="46"/>
      <c r="B61" s="162" t="s">
        <v>13</v>
      </c>
      <c r="C61" s="163">
        <v>0</v>
      </c>
      <c r="D61" s="17">
        <f>ROUND(C61/12,2)</f>
        <v>0</v>
      </c>
      <c r="E61" s="17">
        <f>D61*1.8</f>
        <v>0</v>
      </c>
      <c r="F61" s="18"/>
      <c r="G61" s="163">
        <v>0</v>
      </c>
      <c r="H61" s="17">
        <f>ROUND(G61/12,2)</f>
        <v>0</v>
      </c>
      <c r="I61" s="17">
        <f>H61*1.8</f>
        <v>0</v>
      </c>
      <c r="J61" s="18"/>
      <c r="K61" s="163">
        <v>0</v>
      </c>
      <c r="L61" s="17">
        <f>ROUND(K61/12,2)</f>
        <v>0</v>
      </c>
      <c r="M61" s="17">
        <f>L61*1.8</f>
        <v>0</v>
      </c>
      <c r="N61" s="18"/>
      <c r="O61" s="19">
        <f t="shared" si="1"/>
        <v>0</v>
      </c>
      <c r="P61" s="21">
        <f>ROUND(O61/24,2)</f>
        <v>0</v>
      </c>
      <c r="Q61" s="21">
        <f>P61*1.8</f>
        <v>0</v>
      </c>
      <c r="R61" s="22">
        <v>0</v>
      </c>
    </row>
    <row r="62" spans="1:18" x14ac:dyDescent="0.5">
      <c r="A62" s="46"/>
      <c r="B62" s="162" t="s">
        <v>14</v>
      </c>
      <c r="C62" s="163">
        <v>0</v>
      </c>
      <c r="D62" s="17">
        <f>ROUND(C62/12,2)</f>
        <v>0</v>
      </c>
      <c r="E62" s="17">
        <f>D62*1.8</f>
        <v>0</v>
      </c>
      <c r="F62" s="18"/>
      <c r="G62" s="163">
        <v>0</v>
      </c>
      <c r="H62" s="17">
        <f>ROUND(G62/12,2)</f>
        <v>0</v>
      </c>
      <c r="I62" s="17">
        <f>H62*1.8</f>
        <v>0</v>
      </c>
      <c r="J62" s="18"/>
      <c r="K62" s="163">
        <v>0</v>
      </c>
      <c r="L62" s="17">
        <f>ROUND(K62/12,2)</f>
        <v>0</v>
      </c>
      <c r="M62" s="17">
        <f>L62*1.8</f>
        <v>0</v>
      </c>
      <c r="N62" s="18"/>
      <c r="O62" s="47">
        <f t="shared" si="1"/>
        <v>0</v>
      </c>
      <c r="P62" s="21">
        <f>ROUND(O62/24,2)</f>
        <v>0</v>
      </c>
      <c r="Q62" s="21">
        <f>P62*1.8</f>
        <v>0</v>
      </c>
      <c r="R62" s="22">
        <v>0</v>
      </c>
    </row>
    <row r="63" spans="1:18" x14ac:dyDescent="0.5">
      <c r="A63" s="14" t="s">
        <v>33</v>
      </c>
      <c r="B63" s="162" t="s">
        <v>12</v>
      </c>
      <c r="C63" s="174">
        <v>2039</v>
      </c>
      <c r="D63" s="17">
        <f>ROUND(C63/18,2)</f>
        <v>113.28</v>
      </c>
      <c r="E63" s="17"/>
      <c r="F63" s="18">
        <f>SUM(D63,E64:E65)</f>
        <v>137.886</v>
      </c>
      <c r="G63" s="174">
        <v>2199</v>
      </c>
      <c r="H63" s="17">
        <f>ROUND(G63/18,2)</f>
        <v>122.17</v>
      </c>
      <c r="I63" s="17"/>
      <c r="J63" s="18">
        <f>SUM(H63,I64:I65)</f>
        <v>146.92000000000002</v>
      </c>
      <c r="K63" s="174">
        <v>3</v>
      </c>
      <c r="L63" s="17">
        <f>ROUND(K63/18,2)</f>
        <v>0.17</v>
      </c>
      <c r="M63" s="17"/>
      <c r="N63" s="18">
        <f>SUM(L63,M64:M65)</f>
        <v>0.17</v>
      </c>
      <c r="O63" s="19">
        <f t="shared" si="1"/>
        <v>4241</v>
      </c>
      <c r="P63" s="20">
        <f>ROUND(O63/36,2)</f>
        <v>117.81</v>
      </c>
      <c r="Q63" s="21" t="s">
        <v>29</v>
      </c>
      <c r="R63" s="22">
        <f>SUM(P63,Q64:Q65)</f>
        <v>142.488</v>
      </c>
    </row>
    <row r="64" spans="1:18" x14ac:dyDescent="0.5">
      <c r="A64" s="46"/>
      <c r="B64" s="162" t="s">
        <v>13</v>
      </c>
      <c r="C64" s="174">
        <v>164</v>
      </c>
      <c r="D64" s="17">
        <f>ROUND(C64/12,2)</f>
        <v>13.67</v>
      </c>
      <c r="E64" s="17">
        <f>D64*1.8</f>
        <v>24.606000000000002</v>
      </c>
      <c r="F64" s="18"/>
      <c r="G64" s="174">
        <v>165</v>
      </c>
      <c r="H64" s="17">
        <f>ROUND(G64/12,2)</f>
        <v>13.75</v>
      </c>
      <c r="I64" s="17">
        <f>H64*1.8</f>
        <v>24.75</v>
      </c>
      <c r="J64" s="18"/>
      <c r="K64" s="174">
        <v>0</v>
      </c>
      <c r="L64" s="17">
        <f>ROUND(K64/12,2)</f>
        <v>0</v>
      </c>
      <c r="M64" s="17">
        <f>L64*1.8</f>
        <v>0</v>
      </c>
      <c r="N64" s="18"/>
      <c r="O64" s="19">
        <f t="shared" si="1"/>
        <v>329</v>
      </c>
      <c r="P64" s="21">
        <f>ROUND(O64/24,2)</f>
        <v>13.71</v>
      </c>
      <c r="Q64" s="21">
        <f>P64*1.8</f>
        <v>24.678000000000001</v>
      </c>
      <c r="R64" s="22">
        <v>0</v>
      </c>
    </row>
    <row r="65" spans="1:18" x14ac:dyDescent="0.5">
      <c r="A65" s="46"/>
      <c r="B65" s="162" t="s">
        <v>14</v>
      </c>
      <c r="C65" s="163">
        <v>0</v>
      </c>
      <c r="D65" s="17">
        <f>ROUND(C65/12,2)</f>
        <v>0</v>
      </c>
      <c r="E65" s="17">
        <f>D65*1.8</f>
        <v>0</v>
      </c>
      <c r="F65" s="18"/>
      <c r="G65" s="163">
        <v>0</v>
      </c>
      <c r="H65" s="17">
        <f>ROUND(G65/12,2)</f>
        <v>0</v>
      </c>
      <c r="I65" s="17">
        <f>H65*1.8</f>
        <v>0</v>
      </c>
      <c r="J65" s="18"/>
      <c r="K65" s="163">
        <v>0</v>
      </c>
      <c r="L65" s="17">
        <f>ROUND(K65/12,2)</f>
        <v>0</v>
      </c>
      <c r="M65" s="17">
        <f>L65*1.8</f>
        <v>0</v>
      </c>
      <c r="N65" s="18"/>
      <c r="O65" s="47">
        <f t="shared" si="1"/>
        <v>0</v>
      </c>
      <c r="P65" s="21">
        <f>ROUND(O65/24,2)</f>
        <v>0</v>
      </c>
      <c r="Q65" s="21">
        <f>P65*1.8</f>
        <v>0</v>
      </c>
      <c r="R65" s="22">
        <v>0</v>
      </c>
    </row>
    <row r="66" spans="1:18" x14ac:dyDescent="0.5">
      <c r="A66" s="14" t="s">
        <v>34</v>
      </c>
      <c r="B66" s="162" t="s">
        <v>12</v>
      </c>
      <c r="C66" s="174">
        <v>720</v>
      </c>
      <c r="D66" s="17">
        <f>ROUND(C66/18,2)</f>
        <v>40</v>
      </c>
      <c r="E66" s="17"/>
      <c r="F66" s="18">
        <f>SUM(D66,E67:E68)</f>
        <v>40</v>
      </c>
      <c r="G66" s="174">
        <v>789</v>
      </c>
      <c r="H66" s="17">
        <f>ROUND(G66/18,2)</f>
        <v>43.83</v>
      </c>
      <c r="I66" s="17"/>
      <c r="J66" s="18">
        <f>SUM(H66,I67:I68)</f>
        <v>43.83</v>
      </c>
      <c r="K66" s="174">
        <v>3</v>
      </c>
      <c r="L66" s="17">
        <f>ROUND(K66/18,2)</f>
        <v>0.17</v>
      </c>
      <c r="M66" s="17"/>
      <c r="N66" s="18">
        <f>SUM(L66,M67:M68)</f>
        <v>0.17</v>
      </c>
      <c r="O66" s="19">
        <f t="shared" si="1"/>
        <v>1512</v>
      </c>
      <c r="P66" s="20">
        <f>ROUND(O66/36,2)</f>
        <v>42</v>
      </c>
      <c r="Q66" s="21" t="s">
        <v>29</v>
      </c>
      <c r="R66" s="22">
        <f>SUM(P66,Q67:Q68)</f>
        <v>42</v>
      </c>
    </row>
    <row r="67" spans="1:18" x14ac:dyDescent="0.5">
      <c r="A67" s="46"/>
      <c r="B67" s="162" t="s">
        <v>13</v>
      </c>
      <c r="C67" s="174">
        <v>0</v>
      </c>
      <c r="D67" s="17">
        <f>ROUND(C67/12,2)</f>
        <v>0</v>
      </c>
      <c r="E67" s="17">
        <f>D67*1.8</f>
        <v>0</v>
      </c>
      <c r="F67" s="18"/>
      <c r="G67" s="174">
        <v>0</v>
      </c>
      <c r="H67" s="17">
        <f>ROUND(G67/12,2)</f>
        <v>0</v>
      </c>
      <c r="I67" s="17">
        <f>H67*1.8</f>
        <v>0</v>
      </c>
      <c r="J67" s="18"/>
      <c r="K67" s="174">
        <v>0</v>
      </c>
      <c r="L67" s="17">
        <f>ROUND(K67/12,2)</f>
        <v>0</v>
      </c>
      <c r="M67" s="17">
        <f>L67*1.8</f>
        <v>0</v>
      </c>
      <c r="N67" s="18"/>
      <c r="O67" s="19">
        <f t="shared" si="1"/>
        <v>0</v>
      </c>
      <c r="P67" s="21">
        <f>ROUND(O67/24,2)</f>
        <v>0</v>
      </c>
      <c r="Q67" s="21">
        <f>P67*1.8</f>
        <v>0</v>
      </c>
      <c r="R67" s="22">
        <v>0</v>
      </c>
    </row>
    <row r="68" spans="1:18" x14ac:dyDescent="0.5">
      <c r="A68" s="46"/>
      <c r="B68" s="162" t="s">
        <v>14</v>
      </c>
      <c r="C68" s="174">
        <v>0</v>
      </c>
      <c r="D68" s="17">
        <f>ROUND(C68/12,2)</f>
        <v>0</v>
      </c>
      <c r="E68" s="17">
        <f>D68*1.8</f>
        <v>0</v>
      </c>
      <c r="F68" s="18"/>
      <c r="G68" s="174">
        <v>0</v>
      </c>
      <c r="H68" s="17">
        <f>ROUND(G68/12,2)</f>
        <v>0</v>
      </c>
      <c r="I68" s="17">
        <f>H68*1.8</f>
        <v>0</v>
      </c>
      <c r="J68" s="18"/>
      <c r="K68" s="174">
        <v>0</v>
      </c>
      <c r="L68" s="17">
        <f>ROUND(K68/12,2)</f>
        <v>0</v>
      </c>
      <c r="M68" s="17">
        <f>L68*1.8</f>
        <v>0</v>
      </c>
      <c r="N68" s="18"/>
      <c r="O68" s="47">
        <f t="shared" si="1"/>
        <v>0</v>
      </c>
      <c r="P68" s="21">
        <f>ROUND(O68/24,2)</f>
        <v>0</v>
      </c>
      <c r="Q68" s="21">
        <f>P68*1.8</f>
        <v>0</v>
      </c>
      <c r="R68" s="22">
        <v>0</v>
      </c>
    </row>
    <row r="69" spans="1:18" x14ac:dyDescent="0.5">
      <c r="A69" s="14" t="s">
        <v>35</v>
      </c>
      <c r="B69" s="162" t="s">
        <v>12</v>
      </c>
      <c r="C69" s="174">
        <v>4938</v>
      </c>
      <c r="D69" s="17">
        <f>ROUND(C69/18,2)</f>
        <v>274.33</v>
      </c>
      <c r="E69" s="17"/>
      <c r="F69" s="18">
        <f>SUM(D69,E70:E71)</f>
        <v>297.72999999999996</v>
      </c>
      <c r="G69" s="174">
        <v>5085</v>
      </c>
      <c r="H69" s="17">
        <f>ROUND(G69/18,2)</f>
        <v>282.5</v>
      </c>
      <c r="I69" s="17"/>
      <c r="J69" s="18">
        <f>SUM(H69,I70:I71)</f>
        <v>298.7</v>
      </c>
      <c r="K69" s="174">
        <v>885</v>
      </c>
      <c r="L69" s="17">
        <f>ROUND(K69/18,2)</f>
        <v>49.17</v>
      </c>
      <c r="M69" s="17"/>
      <c r="N69" s="18">
        <f>SUM(L69,M70:M71)</f>
        <v>49.17</v>
      </c>
      <c r="O69" s="19">
        <f t="shared" si="1"/>
        <v>10908</v>
      </c>
      <c r="P69" s="20">
        <f>ROUND(O69/36,2)</f>
        <v>303</v>
      </c>
      <c r="Q69" s="21" t="s">
        <v>29</v>
      </c>
      <c r="R69" s="22">
        <f>SUM(P69,Q70:Q71)</f>
        <v>322.8</v>
      </c>
    </row>
    <row r="70" spans="1:18" x14ac:dyDescent="0.5">
      <c r="A70" s="46"/>
      <c r="B70" s="162" t="s">
        <v>13</v>
      </c>
      <c r="C70" s="163">
        <v>156</v>
      </c>
      <c r="D70" s="17">
        <f>ROUND(C70/12,2)</f>
        <v>13</v>
      </c>
      <c r="E70" s="17">
        <f>D70*1.8</f>
        <v>23.400000000000002</v>
      </c>
      <c r="F70" s="18"/>
      <c r="G70" s="163">
        <v>108</v>
      </c>
      <c r="H70" s="17">
        <f>ROUND(G70/12,2)</f>
        <v>9</v>
      </c>
      <c r="I70" s="17">
        <f>H70*1.8</f>
        <v>16.2</v>
      </c>
      <c r="J70" s="18"/>
      <c r="K70" s="174">
        <v>0</v>
      </c>
      <c r="L70" s="17">
        <f>ROUND(K70/12,2)</f>
        <v>0</v>
      </c>
      <c r="M70" s="17">
        <f>L70*1.8</f>
        <v>0</v>
      </c>
      <c r="N70" s="18"/>
      <c r="O70" s="19">
        <f t="shared" si="1"/>
        <v>264</v>
      </c>
      <c r="P70" s="21">
        <f>ROUND(O70/24,2)</f>
        <v>11</v>
      </c>
      <c r="Q70" s="21">
        <f>P70*1.8</f>
        <v>19.8</v>
      </c>
      <c r="R70" s="22">
        <v>0</v>
      </c>
    </row>
    <row r="71" spans="1:18" x14ac:dyDescent="0.5">
      <c r="A71" s="46"/>
      <c r="B71" s="162" t="s">
        <v>14</v>
      </c>
      <c r="C71" s="174">
        <v>0</v>
      </c>
      <c r="D71" s="17">
        <f>ROUND(C71/12,2)</f>
        <v>0</v>
      </c>
      <c r="E71" s="17">
        <f>D71*1.8</f>
        <v>0</v>
      </c>
      <c r="F71" s="18"/>
      <c r="G71" s="174">
        <v>0</v>
      </c>
      <c r="H71" s="17">
        <f>ROUND(G71/12,2)</f>
        <v>0</v>
      </c>
      <c r="I71" s="17">
        <f>H71*1.8</f>
        <v>0</v>
      </c>
      <c r="J71" s="18"/>
      <c r="K71" s="174">
        <v>0</v>
      </c>
      <c r="L71" s="17">
        <f>ROUND(K71/12,2)</f>
        <v>0</v>
      </c>
      <c r="M71" s="17">
        <f>L71*1.8</f>
        <v>0</v>
      </c>
      <c r="N71" s="18"/>
      <c r="O71" s="47">
        <f t="shared" si="1"/>
        <v>0</v>
      </c>
      <c r="P71" s="21">
        <f>ROUND(O71/24,2)</f>
        <v>0</v>
      </c>
      <c r="Q71" s="21">
        <f>P71*1.8</f>
        <v>0</v>
      </c>
      <c r="R71" s="22">
        <v>0</v>
      </c>
    </row>
    <row r="72" spans="1:18" x14ac:dyDescent="0.5">
      <c r="A72" s="14" t="s">
        <v>36</v>
      </c>
      <c r="B72" s="162" t="s">
        <v>12</v>
      </c>
      <c r="C72" s="174">
        <v>0</v>
      </c>
      <c r="D72" s="17">
        <f>ROUND(C72/18,2)</f>
        <v>0</v>
      </c>
      <c r="E72" s="17"/>
      <c r="F72" s="18">
        <f>SUM(D72,E73:E74)</f>
        <v>0</v>
      </c>
      <c r="G72" s="174">
        <v>153</v>
      </c>
      <c r="H72" s="17">
        <f>ROUND(G72/18,2)</f>
        <v>8.5</v>
      </c>
      <c r="I72" s="17"/>
      <c r="J72" s="18">
        <f>SUM(H72,I73:I74)</f>
        <v>8.5</v>
      </c>
      <c r="K72" s="174">
        <v>0</v>
      </c>
      <c r="L72" s="17">
        <f>ROUND(K72/18,2)</f>
        <v>0</v>
      </c>
      <c r="M72" s="17"/>
      <c r="N72" s="18">
        <f>SUM(L72,M73:M74)</f>
        <v>0</v>
      </c>
      <c r="O72" s="19">
        <f t="shared" si="1"/>
        <v>153</v>
      </c>
      <c r="P72" s="20">
        <f>ROUND(O72/36,2)</f>
        <v>4.25</v>
      </c>
      <c r="Q72" s="21" t="s">
        <v>29</v>
      </c>
      <c r="R72" s="22">
        <f>SUM(P72,Q73:Q74)</f>
        <v>4.25</v>
      </c>
    </row>
    <row r="73" spans="1:18" x14ac:dyDescent="0.5">
      <c r="A73" s="46"/>
      <c r="B73" s="162" t="s">
        <v>13</v>
      </c>
      <c r="C73" s="163">
        <v>0</v>
      </c>
      <c r="D73" s="17">
        <f>ROUND(C73/12,2)</f>
        <v>0</v>
      </c>
      <c r="E73" s="17">
        <f>D73*1.8</f>
        <v>0</v>
      </c>
      <c r="F73" s="18"/>
      <c r="G73" s="163">
        <v>0</v>
      </c>
      <c r="H73" s="17">
        <f>ROUND(G73/12,2)</f>
        <v>0</v>
      </c>
      <c r="I73" s="17">
        <f>H73*1.8</f>
        <v>0</v>
      </c>
      <c r="J73" s="18"/>
      <c r="K73" s="163">
        <v>0</v>
      </c>
      <c r="L73" s="17">
        <f>ROUND(K73/12,2)</f>
        <v>0</v>
      </c>
      <c r="M73" s="17">
        <f>L73*1.8</f>
        <v>0</v>
      </c>
      <c r="N73" s="18"/>
      <c r="O73" s="19">
        <f t="shared" si="1"/>
        <v>0</v>
      </c>
      <c r="P73" s="21">
        <f>ROUND(O73/24,2)</f>
        <v>0</v>
      </c>
      <c r="Q73" s="21">
        <f>P73*1.8</f>
        <v>0</v>
      </c>
      <c r="R73" s="22">
        <v>0</v>
      </c>
    </row>
    <row r="74" spans="1:18" x14ac:dyDescent="0.5">
      <c r="A74" s="46"/>
      <c r="B74" s="162" t="s">
        <v>14</v>
      </c>
      <c r="C74" s="163">
        <v>0</v>
      </c>
      <c r="D74" s="17">
        <f>ROUND(C74/12,2)</f>
        <v>0</v>
      </c>
      <c r="E74" s="17">
        <f>D74*1.8</f>
        <v>0</v>
      </c>
      <c r="F74" s="18"/>
      <c r="G74" s="163">
        <v>0</v>
      </c>
      <c r="H74" s="17">
        <f>ROUND(G74/12,2)</f>
        <v>0</v>
      </c>
      <c r="I74" s="17">
        <f>H74*1.8</f>
        <v>0</v>
      </c>
      <c r="J74" s="18"/>
      <c r="K74" s="163">
        <v>0</v>
      </c>
      <c r="L74" s="17">
        <f>ROUND(K74/12,2)</f>
        <v>0</v>
      </c>
      <c r="M74" s="17">
        <f>L74*1.8</f>
        <v>0</v>
      </c>
      <c r="N74" s="18"/>
      <c r="O74" s="47">
        <f t="shared" si="1"/>
        <v>0</v>
      </c>
      <c r="P74" s="21">
        <f>ROUND(O74/24,2)</f>
        <v>0</v>
      </c>
      <c r="Q74" s="21">
        <f>P74*1.8</f>
        <v>0</v>
      </c>
      <c r="R74" s="22">
        <v>0</v>
      </c>
    </row>
    <row r="75" spans="1:18" x14ac:dyDescent="0.5">
      <c r="A75" s="14" t="s">
        <v>37</v>
      </c>
      <c r="B75" s="162" t="s">
        <v>12</v>
      </c>
      <c r="C75" s="174">
        <v>1593</v>
      </c>
      <c r="D75" s="17">
        <f>ROUND(C75/18,2)</f>
        <v>88.5</v>
      </c>
      <c r="E75" s="17"/>
      <c r="F75" s="18">
        <f>SUM(D75,E76:E77)</f>
        <v>103.35</v>
      </c>
      <c r="G75" s="174">
        <v>1194</v>
      </c>
      <c r="H75" s="17">
        <f>ROUND(G75/18,2)</f>
        <v>66.33</v>
      </c>
      <c r="I75" s="17"/>
      <c r="J75" s="18">
        <f>SUM(H75,I76:I77)</f>
        <v>81.179999999999993</v>
      </c>
      <c r="K75" s="174">
        <v>0</v>
      </c>
      <c r="L75" s="17">
        <f>ROUND(K75/18,2)</f>
        <v>0</v>
      </c>
      <c r="M75" s="17"/>
      <c r="N75" s="18">
        <f>SUM(L75,M76:M77)</f>
        <v>0</v>
      </c>
      <c r="O75" s="19">
        <f t="shared" si="1"/>
        <v>2787</v>
      </c>
      <c r="P75" s="20">
        <f>ROUND(O75/36,2)</f>
        <v>77.42</v>
      </c>
      <c r="Q75" s="21" t="s">
        <v>29</v>
      </c>
      <c r="R75" s="22">
        <f>SUM(P75,Q76:Q77)</f>
        <v>92.27</v>
      </c>
    </row>
    <row r="76" spans="1:18" x14ac:dyDescent="0.5">
      <c r="A76" s="46"/>
      <c r="B76" s="162" t="s">
        <v>13</v>
      </c>
      <c r="C76" s="174">
        <v>99</v>
      </c>
      <c r="D76" s="17">
        <f>ROUND(C76/12,2)</f>
        <v>8.25</v>
      </c>
      <c r="E76" s="17">
        <f>D76*1.8</f>
        <v>14.85</v>
      </c>
      <c r="F76" s="18"/>
      <c r="G76" s="174">
        <v>99</v>
      </c>
      <c r="H76" s="17">
        <f>ROUND(G76/12,2)</f>
        <v>8.25</v>
      </c>
      <c r="I76" s="17">
        <f>H76*1.8</f>
        <v>14.85</v>
      </c>
      <c r="J76" s="18"/>
      <c r="K76" s="174">
        <v>0</v>
      </c>
      <c r="L76" s="17">
        <f>ROUND(K76/12,2)</f>
        <v>0</v>
      </c>
      <c r="M76" s="17">
        <f>L76*1.8</f>
        <v>0</v>
      </c>
      <c r="N76" s="18"/>
      <c r="O76" s="19">
        <f t="shared" si="1"/>
        <v>198</v>
      </c>
      <c r="P76" s="21">
        <f>ROUND(O76/24,2)</f>
        <v>8.25</v>
      </c>
      <c r="Q76" s="21">
        <f>P76*1.8</f>
        <v>14.85</v>
      </c>
      <c r="R76" s="22">
        <v>0</v>
      </c>
    </row>
    <row r="77" spans="1:18" x14ac:dyDescent="0.5">
      <c r="A77" s="46"/>
      <c r="B77" s="162" t="s">
        <v>14</v>
      </c>
      <c r="C77" s="163">
        <v>0</v>
      </c>
      <c r="D77" s="17">
        <f>ROUND(C77/12,2)</f>
        <v>0</v>
      </c>
      <c r="E77" s="17">
        <f>D77*1.8</f>
        <v>0</v>
      </c>
      <c r="F77" s="18"/>
      <c r="G77" s="163">
        <v>0</v>
      </c>
      <c r="H77" s="17">
        <f>ROUND(G77/12,2)</f>
        <v>0</v>
      </c>
      <c r="I77" s="17">
        <f>H77*1.8</f>
        <v>0</v>
      </c>
      <c r="J77" s="18"/>
      <c r="K77" s="163">
        <v>0</v>
      </c>
      <c r="L77" s="17">
        <f>ROUND(K77/12,2)</f>
        <v>0</v>
      </c>
      <c r="M77" s="17">
        <f>L77*1.8</f>
        <v>0</v>
      </c>
      <c r="N77" s="18"/>
      <c r="O77" s="47">
        <f t="shared" si="1"/>
        <v>0</v>
      </c>
      <c r="P77" s="21">
        <f>ROUND(O77/24,2)</f>
        <v>0</v>
      </c>
      <c r="Q77" s="21">
        <f>P77*1.8</f>
        <v>0</v>
      </c>
      <c r="R77" s="22">
        <v>0</v>
      </c>
    </row>
    <row r="78" spans="1:18" x14ac:dyDescent="0.5">
      <c r="A78" s="14" t="s">
        <v>38</v>
      </c>
      <c r="B78" s="162" t="s">
        <v>12</v>
      </c>
      <c r="C78" s="174">
        <v>0</v>
      </c>
      <c r="D78" s="17">
        <f>ROUND(C78/18,2)</f>
        <v>0</v>
      </c>
      <c r="E78" s="17"/>
      <c r="F78" s="18">
        <f>SUM(D78,E79:E80)</f>
        <v>0</v>
      </c>
      <c r="G78" s="174">
        <v>0</v>
      </c>
      <c r="H78" s="17">
        <f>ROUND(G78/18,2)</f>
        <v>0</v>
      </c>
      <c r="I78" s="17"/>
      <c r="J78" s="18">
        <f>SUM(H78,I79:I80)</f>
        <v>0</v>
      </c>
      <c r="K78" s="174">
        <v>0</v>
      </c>
      <c r="L78" s="17">
        <f>ROUND(K78/18,2)</f>
        <v>0</v>
      </c>
      <c r="M78" s="17"/>
      <c r="N78" s="18">
        <f>SUM(L78,M79:M80)</f>
        <v>0</v>
      </c>
      <c r="O78" s="19">
        <f t="shared" si="1"/>
        <v>0</v>
      </c>
      <c r="P78" s="20">
        <f>ROUND(O78/36,2)</f>
        <v>0</v>
      </c>
      <c r="Q78" s="21" t="s">
        <v>29</v>
      </c>
      <c r="R78" s="22">
        <f>SUM(P78,Q79:Q80)</f>
        <v>0</v>
      </c>
    </row>
    <row r="79" spans="1:18" x14ac:dyDescent="0.5">
      <c r="A79" s="65"/>
      <c r="B79" s="162" t="s">
        <v>13</v>
      </c>
      <c r="C79" s="174">
        <v>0</v>
      </c>
      <c r="D79" s="17">
        <f>ROUND(C79/12,2)</f>
        <v>0</v>
      </c>
      <c r="E79" s="17">
        <f>D79*1.8</f>
        <v>0</v>
      </c>
      <c r="F79" s="18"/>
      <c r="G79" s="174">
        <v>0</v>
      </c>
      <c r="H79" s="17">
        <f>ROUND(G79/12,2)</f>
        <v>0</v>
      </c>
      <c r="I79" s="17">
        <f>H79*1.8</f>
        <v>0</v>
      </c>
      <c r="J79" s="18"/>
      <c r="K79" s="174">
        <v>0</v>
      </c>
      <c r="L79" s="17">
        <f>ROUND(K79/12,2)</f>
        <v>0</v>
      </c>
      <c r="M79" s="17">
        <f>L79*1.8</f>
        <v>0</v>
      </c>
      <c r="N79" s="18"/>
      <c r="O79" s="19">
        <f t="shared" si="1"/>
        <v>0</v>
      </c>
      <c r="P79" s="21">
        <f>ROUND(O79/24,2)</f>
        <v>0</v>
      </c>
      <c r="Q79" s="21">
        <f>P79*1.8</f>
        <v>0</v>
      </c>
      <c r="R79" s="22">
        <v>0</v>
      </c>
    </row>
    <row r="80" spans="1:18" x14ac:dyDescent="0.5">
      <c r="A80" s="65"/>
      <c r="B80" s="162" t="s">
        <v>14</v>
      </c>
      <c r="C80" s="174">
        <v>0</v>
      </c>
      <c r="D80" s="17">
        <f>ROUND(C80/12,2)</f>
        <v>0</v>
      </c>
      <c r="E80" s="17">
        <f>D80*1.8</f>
        <v>0</v>
      </c>
      <c r="F80" s="18"/>
      <c r="G80" s="174">
        <v>0</v>
      </c>
      <c r="H80" s="17">
        <f>ROUND(G80/12,2)</f>
        <v>0</v>
      </c>
      <c r="I80" s="17">
        <f>H80*1.8</f>
        <v>0</v>
      </c>
      <c r="J80" s="18"/>
      <c r="K80" s="174">
        <v>0</v>
      </c>
      <c r="L80" s="17">
        <f>ROUND(K80/12,2)</f>
        <v>0</v>
      </c>
      <c r="M80" s="17">
        <f>L80*1.8</f>
        <v>0</v>
      </c>
      <c r="N80" s="18"/>
      <c r="O80" s="47">
        <f t="shared" si="1"/>
        <v>0</v>
      </c>
      <c r="P80" s="21">
        <f>ROUND(O80/24,2)</f>
        <v>0</v>
      </c>
      <c r="Q80" s="21">
        <f>P80*1.8</f>
        <v>0</v>
      </c>
      <c r="R80" s="22">
        <v>0</v>
      </c>
    </row>
    <row r="81" spans="1:18" x14ac:dyDescent="0.5">
      <c r="A81" s="14" t="s">
        <v>39</v>
      </c>
      <c r="B81" s="162" t="s">
        <v>12</v>
      </c>
      <c r="C81" s="174">
        <v>963</v>
      </c>
      <c r="D81" s="17">
        <f>ROUND(C81/18,2)</f>
        <v>53.5</v>
      </c>
      <c r="E81" s="17"/>
      <c r="F81" s="18">
        <f>SUM(D81,E82:E83)</f>
        <v>53.5</v>
      </c>
      <c r="G81" s="174">
        <v>1256</v>
      </c>
      <c r="H81" s="17">
        <f>ROUND(G81/18,2)</f>
        <v>69.78</v>
      </c>
      <c r="I81" s="17"/>
      <c r="J81" s="18">
        <f>SUM(H81,I82:I83)</f>
        <v>69.78</v>
      </c>
      <c r="K81" s="174">
        <v>0</v>
      </c>
      <c r="L81" s="17">
        <f>ROUND(K81/18,2)</f>
        <v>0</v>
      </c>
      <c r="M81" s="17"/>
      <c r="N81" s="18">
        <f>SUM(L81,M82:M83)</f>
        <v>0</v>
      </c>
      <c r="O81" s="19">
        <f t="shared" si="1"/>
        <v>2219</v>
      </c>
      <c r="P81" s="20">
        <f>ROUND(O81/36,2)</f>
        <v>61.64</v>
      </c>
      <c r="Q81" s="21" t="s">
        <v>29</v>
      </c>
      <c r="R81" s="22">
        <f>SUM(P81,Q82:Q83)</f>
        <v>61.64</v>
      </c>
    </row>
    <row r="82" spans="1:18" x14ac:dyDescent="0.5">
      <c r="A82" s="46"/>
      <c r="B82" s="162" t="s">
        <v>13</v>
      </c>
      <c r="C82" s="163">
        <v>0</v>
      </c>
      <c r="D82" s="17">
        <f>ROUND(C82/12,2)</f>
        <v>0</v>
      </c>
      <c r="E82" s="17">
        <f>D82*1.8</f>
        <v>0</v>
      </c>
      <c r="F82" s="18"/>
      <c r="G82" s="163">
        <v>0</v>
      </c>
      <c r="H82" s="17">
        <f>ROUND(G82/12,2)</f>
        <v>0</v>
      </c>
      <c r="I82" s="17">
        <f>H82*1.8</f>
        <v>0</v>
      </c>
      <c r="J82" s="18"/>
      <c r="K82" s="163">
        <v>0</v>
      </c>
      <c r="L82" s="17">
        <f>ROUND(K82/12,2)</f>
        <v>0</v>
      </c>
      <c r="M82" s="17">
        <f>L82*1.8</f>
        <v>0</v>
      </c>
      <c r="N82" s="18"/>
      <c r="O82" s="19">
        <f t="shared" si="1"/>
        <v>0</v>
      </c>
      <c r="P82" s="21">
        <f>ROUND(O82/24,2)</f>
        <v>0</v>
      </c>
      <c r="Q82" s="21">
        <f>P82*1.8</f>
        <v>0</v>
      </c>
      <c r="R82" s="22">
        <v>0</v>
      </c>
    </row>
    <row r="83" spans="1:18" x14ac:dyDescent="0.5">
      <c r="A83" s="46"/>
      <c r="B83" s="162" t="s">
        <v>14</v>
      </c>
      <c r="C83" s="163">
        <v>0</v>
      </c>
      <c r="D83" s="17">
        <f>ROUND(C83/12,2)</f>
        <v>0</v>
      </c>
      <c r="E83" s="17">
        <f>D83*1.8</f>
        <v>0</v>
      </c>
      <c r="F83" s="18"/>
      <c r="G83" s="163">
        <v>0</v>
      </c>
      <c r="H83" s="17">
        <f>ROUND(G83/12,2)</f>
        <v>0</v>
      </c>
      <c r="I83" s="17">
        <f>H83*1.8</f>
        <v>0</v>
      </c>
      <c r="J83" s="18"/>
      <c r="K83" s="163">
        <v>0</v>
      </c>
      <c r="L83" s="17">
        <f>ROUND(K83/12,2)</f>
        <v>0</v>
      </c>
      <c r="M83" s="17">
        <f>L83*1.8</f>
        <v>0</v>
      </c>
      <c r="N83" s="18"/>
      <c r="O83" s="47">
        <f t="shared" si="1"/>
        <v>0</v>
      </c>
      <c r="P83" s="21">
        <f>ROUND(O83/24,2)</f>
        <v>0</v>
      </c>
      <c r="Q83" s="21">
        <f>P83*1.8</f>
        <v>0</v>
      </c>
      <c r="R83" s="22">
        <v>0</v>
      </c>
    </row>
    <row r="84" spans="1:18" x14ac:dyDescent="0.5">
      <c r="A84" s="14" t="s">
        <v>40</v>
      </c>
      <c r="B84" s="162" t="s">
        <v>12</v>
      </c>
      <c r="C84" s="174">
        <v>1572</v>
      </c>
      <c r="D84" s="17">
        <f>ROUND(C84/18,2)</f>
        <v>87.33</v>
      </c>
      <c r="E84" s="17"/>
      <c r="F84" s="18">
        <f>SUM(D84,E85:E86)</f>
        <v>87.33</v>
      </c>
      <c r="G84" s="174">
        <v>1407</v>
      </c>
      <c r="H84" s="17">
        <f>ROUND(G84/18,2)</f>
        <v>78.17</v>
      </c>
      <c r="I84" s="17"/>
      <c r="J84" s="18">
        <f>SUM(H84,I85:I86)</f>
        <v>78.17</v>
      </c>
      <c r="K84" s="174">
        <v>9</v>
      </c>
      <c r="L84" s="17">
        <f>ROUND(K84/18,2)</f>
        <v>0.5</v>
      </c>
      <c r="M84" s="17"/>
      <c r="N84" s="18">
        <f>SUM(L84,M85:M86)</f>
        <v>0.5</v>
      </c>
      <c r="O84" s="19">
        <f t="shared" si="1"/>
        <v>2988</v>
      </c>
      <c r="P84" s="20">
        <f>ROUND(O84/36,2)</f>
        <v>83</v>
      </c>
      <c r="Q84" s="21" t="s">
        <v>29</v>
      </c>
      <c r="R84" s="22">
        <f>SUM(P84,Q85:Q86)</f>
        <v>83</v>
      </c>
    </row>
    <row r="85" spans="1:18" x14ac:dyDescent="0.5">
      <c r="A85" s="46"/>
      <c r="B85" s="162" t="s">
        <v>13</v>
      </c>
      <c r="C85" s="163">
        <v>0</v>
      </c>
      <c r="D85" s="17">
        <f>ROUND(C85/12,2)</f>
        <v>0</v>
      </c>
      <c r="E85" s="17">
        <f>D85*1.8</f>
        <v>0</v>
      </c>
      <c r="F85" s="18"/>
      <c r="G85" s="163">
        <v>0</v>
      </c>
      <c r="H85" s="17">
        <f>ROUND(G85/12,2)</f>
        <v>0</v>
      </c>
      <c r="I85" s="17">
        <f>H85*1.8</f>
        <v>0</v>
      </c>
      <c r="J85" s="18"/>
      <c r="K85" s="163">
        <v>0</v>
      </c>
      <c r="L85" s="17">
        <f>ROUND(K85/12,2)</f>
        <v>0</v>
      </c>
      <c r="M85" s="17">
        <f>L85*1.8</f>
        <v>0</v>
      </c>
      <c r="N85" s="18"/>
      <c r="O85" s="19">
        <f t="shared" si="1"/>
        <v>0</v>
      </c>
      <c r="P85" s="21">
        <f>ROUND(O85/24,2)</f>
        <v>0</v>
      </c>
      <c r="Q85" s="21">
        <f>P85*1.8</f>
        <v>0</v>
      </c>
      <c r="R85" s="22">
        <v>0</v>
      </c>
    </row>
    <row r="86" spans="1:18" x14ac:dyDescent="0.5">
      <c r="A86" s="46"/>
      <c r="B86" s="162" t="s">
        <v>14</v>
      </c>
      <c r="C86" s="163">
        <v>0</v>
      </c>
      <c r="D86" s="17">
        <f>ROUND(C86/12,2)</f>
        <v>0</v>
      </c>
      <c r="E86" s="17">
        <f>D86*1.8</f>
        <v>0</v>
      </c>
      <c r="F86" s="18"/>
      <c r="G86" s="163">
        <v>0</v>
      </c>
      <c r="H86" s="17">
        <f>ROUND(G86/12,2)</f>
        <v>0</v>
      </c>
      <c r="I86" s="17">
        <f>H86*1.8</f>
        <v>0</v>
      </c>
      <c r="J86" s="18"/>
      <c r="K86" s="163">
        <v>0</v>
      </c>
      <c r="L86" s="17">
        <f>ROUND(K86/12,2)</f>
        <v>0</v>
      </c>
      <c r="M86" s="17">
        <f>L86*1.8</f>
        <v>0</v>
      </c>
      <c r="N86" s="18"/>
      <c r="O86" s="47">
        <f t="shared" si="1"/>
        <v>0</v>
      </c>
      <c r="P86" s="21">
        <f>ROUND(O86/24,2)</f>
        <v>0</v>
      </c>
      <c r="Q86" s="21">
        <f>P86*1.8</f>
        <v>0</v>
      </c>
      <c r="R86" s="22">
        <v>0</v>
      </c>
    </row>
    <row r="87" spans="1:18" x14ac:dyDescent="0.5">
      <c r="A87" s="14" t="s">
        <v>41</v>
      </c>
      <c r="B87" s="162" t="s">
        <v>12</v>
      </c>
      <c r="C87" s="174">
        <v>0</v>
      </c>
      <c r="D87" s="17">
        <f>ROUND(C87/18,2)</f>
        <v>0</v>
      </c>
      <c r="E87" s="17"/>
      <c r="F87" s="18">
        <f>SUM(D87,E88:E89)</f>
        <v>0</v>
      </c>
      <c r="G87" s="174">
        <v>0</v>
      </c>
      <c r="H87" s="17">
        <f>ROUND(G87/18,2)</f>
        <v>0</v>
      </c>
      <c r="I87" s="17"/>
      <c r="J87" s="18">
        <f>SUM(H87,I88:I89)</f>
        <v>0</v>
      </c>
      <c r="K87" s="174">
        <v>0</v>
      </c>
      <c r="L87" s="17">
        <f>ROUND(K87/18,2)</f>
        <v>0</v>
      </c>
      <c r="M87" s="17"/>
      <c r="N87" s="18">
        <f>SUM(L87,M88:M89)</f>
        <v>0</v>
      </c>
      <c r="O87" s="19">
        <f t="shared" si="1"/>
        <v>0</v>
      </c>
      <c r="P87" s="20">
        <f>ROUND(O87/36,2)</f>
        <v>0</v>
      </c>
      <c r="Q87" s="21" t="s">
        <v>29</v>
      </c>
      <c r="R87" s="22">
        <f>SUM(P87,Q88:Q89)</f>
        <v>0</v>
      </c>
    </row>
    <row r="88" spans="1:18" x14ac:dyDescent="0.5">
      <c r="A88" s="46"/>
      <c r="B88" s="162" t="s">
        <v>13</v>
      </c>
      <c r="C88" s="163">
        <v>0</v>
      </c>
      <c r="D88" s="17">
        <f>ROUND(C88/12,2)</f>
        <v>0</v>
      </c>
      <c r="E88" s="17">
        <f>D88*1.8</f>
        <v>0</v>
      </c>
      <c r="F88" s="18"/>
      <c r="G88" s="163">
        <v>0</v>
      </c>
      <c r="H88" s="17">
        <f>ROUND(G88/12,2)</f>
        <v>0</v>
      </c>
      <c r="I88" s="17">
        <f>H88*1.8</f>
        <v>0</v>
      </c>
      <c r="J88" s="18"/>
      <c r="K88" s="163">
        <v>0</v>
      </c>
      <c r="L88" s="17">
        <f>ROUND(K88/12,2)</f>
        <v>0</v>
      </c>
      <c r="M88" s="17">
        <f>L88*1.8</f>
        <v>0</v>
      </c>
      <c r="N88" s="18"/>
      <c r="O88" s="19">
        <f t="shared" si="1"/>
        <v>0</v>
      </c>
      <c r="P88" s="21">
        <f>ROUND(O88/24,2)</f>
        <v>0</v>
      </c>
      <c r="Q88" s="21">
        <f>P88*1.8</f>
        <v>0</v>
      </c>
      <c r="R88" s="22">
        <v>0</v>
      </c>
    </row>
    <row r="89" spans="1:18" x14ac:dyDescent="0.5">
      <c r="A89" s="46"/>
      <c r="B89" s="162" t="s">
        <v>14</v>
      </c>
      <c r="C89" s="163">
        <v>0</v>
      </c>
      <c r="D89" s="17">
        <f>ROUND(C89/12,2)</f>
        <v>0</v>
      </c>
      <c r="E89" s="17">
        <f>D89*1.8</f>
        <v>0</v>
      </c>
      <c r="F89" s="18"/>
      <c r="G89" s="163">
        <v>0</v>
      </c>
      <c r="H89" s="17">
        <f>ROUND(G89/12,2)</f>
        <v>0</v>
      </c>
      <c r="I89" s="17">
        <f>H89*1.8</f>
        <v>0</v>
      </c>
      <c r="J89" s="18"/>
      <c r="K89" s="163">
        <v>0</v>
      </c>
      <c r="L89" s="17">
        <f>ROUND(K89/12,2)</f>
        <v>0</v>
      </c>
      <c r="M89" s="17">
        <f>L89*1.8</f>
        <v>0</v>
      </c>
      <c r="N89" s="18"/>
      <c r="O89" s="47">
        <f t="shared" si="1"/>
        <v>0</v>
      </c>
      <c r="P89" s="21">
        <f>ROUND(O89/24,2)</f>
        <v>0</v>
      </c>
      <c r="Q89" s="21">
        <f>P89*1.8</f>
        <v>0</v>
      </c>
      <c r="R89" s="22">
        <v>0</v>
      </c>
    </row>
    <row r="90" spans="1:18" x14ac:dyDescent="0.5">
      <c r="A90" s="14" t="s">
        <v>42</v>
      </c>
      <c r="B90" s="162" t="s">
        <v>12</v>
      </c>
      <c r="C90" s="174">
        <v>702</v>
      </c>
      <c r="D90" s="17">
        <f>ROUND(C90/18,2)</f>
        <v>39</v>
      </c>
      <c r="E90" s="17"/>
      <c r="F90" s="18">
        <f>SUM(D90,E91:E92)</f>
        <v>39</v>
      </c>
      <c r="G90" s="174">
        <v>900</v>
      </c>
      <c r="H90" s="17">
        <f>ROUND(G90/18,2)</f>
        <v>50</v>
      </c>
      <c r="I90" s="17"/>
      <c r="J90" s="18">
        <f>SUM(H90,I91:I92)</f>
        <v>50</v>
      </c>
      <c r="K90" s="174">
        <v>81</v>
      </c>
      <c r="L90" s="17">
        <f>ROUND(K90/18,2)</f>
        <v>4.5</v>
      </c>
      <c r="M90" s="17"/>
      <c r="N90" s="18">
        <f>SUM(L90,M91:M92)</f>
        <v>4.5</v>
      </c>
      <c r="O90" s="19">
        <f t="shared" si="1"/>
        <v>1683</v>
      </c>
      <c r="P90" s="20">
        <f>ROUND(O90/36,2)</f>
        <v>46.75</v>
      </c>
      <c r="Q90" s="21" t="s">
        <v>29</v>
      </c>
      <c r="R90" s="22">
        <f>SUM(P90,Q91:Q92)</f>
        <v>46.75</v>
      </c>
    </row>
    <row r="91" spans="1:18" x14ac:dyDescent="0.5">
      <c r="A91" s="46"/>
      <c r="B91" s="162" t="s">
        <v>13</v>
      </c>
      <c r="C91" s="163">
        <v>0</v>
      </c>
      <c r="D91" s="17">
        <f>ROUND(C91/12,2)</f>
        <v>0</v>
      </c>
      <c r="E91" s="17">
        <f>D91*1.8</f>
        <v>0</v>
      </c>
      <c r="F91" s="18"/>
      <c r="G91" s="163">
        <v>0</v>
      </c>
      <c r="H91" s="17">
        <f>ROUND(G91/12,2)</f>
        <v>0</v>
      </c>
      <c r="I91" s="17">
        <f>H91*1.8</f>
        <v>0</v>
      </c>
      <c r="J91" s="18"/>
      <c r="K91" s="163">
        <v>0</v>
      </c>
      <c r="L91" s="17">
        <f>ROUND(K91/12,2)</f>
        <v>0</v>
      </c>
      <c r="M91" s="17">
        <f>L91*1.8</f>
        <v>0</v>
      </c>
      <c r="N91" s="18"/>
      <c r="O91" s="19">
        <f t="shared" si="1"/>
        <v>0</v>
      </c>
      <c r="P91" s="21">
        <f>ROUND(O91/24,2)</f>
        <v>0</v>
      </c>
      <c r="Q91" s="21">
        <f>P91*1.8</f>
        <v>0</v>
      </c>
      <c r="R91" s="22">
        <v>0</v>
      </c>
    </row>
    <row r="92" spans="1:18" x14ac:dyDescent="0.5">
      <c r="A92" s="46"/>
      <c r="B92" s="162" t="s">
        <v>14</v>
      </c>
      <c r="C92" s="163">
        <v>0</v>
      </c>
      <c r="D92" s="17">
        <f>ROUND(C92/12,2)</f>
        <v>0</v>
      </c>
      <c r="E92" s="17">
        <f>D92*1.8</f>
        <v>0</v>
      </c>
      <c r="F92" s="18"/>
      <c r="G92" s="163">
        <v>0</v>
      </c>
      <c r="H92" s="17">
        <f>ROUND(G92/12,2)</f>
        <v>0</v>
      </c>
      <c r="I92" s="17">
        <f>H92*1.8</f>
        <v>0</v>
      </c>
      <c r="J92" s="18"/>
      <c r="K92" s="163">
        <v>0</v>
      </c>
      <c r="L92" s="17">
        <f>ROUND(K92/12,2)</f>
        <v>0</v>
      </c>
      <c r="M92" s="17">
        <f>L92*1.8</f>
        <v>0</v>
      </c>
      <c r="N92" s="18"/>
      <c r="O92" s="47">
        <f t="shared" si="1"/>
        <v>0</v>
      </c>
      <c r="P92" s="21">
        <f>ROUND(O92/24,2)</f>
        <v>0</v>
      </c>
      <c r="Q92" s="21">
        <f>P92*1.8</f>
        <v>0</v>
      </c>
      <c r="R92" s="22">
        <v>0</v>
      </c>
    </row>
    <row r="93" spans="1:18" x14ac:dyDescent="0.5">
      <c r="A93" s="66" t="s">
        <v>27</v>
      </c>
      <c r="B93" s="171" t="s">
        <v>12</v>
      </c>
      <c r="C93" s="175">
        <f>SUM(C60,C63,C66,C69,C72,C75,C78,C81,C84,C87,C90)</f>
        <v>14132</v>
      </c>
      <c r="D93" s="51">
        <f>ROUND(C93/18,2)</f>
        <v>785.11</v>
      </c>
      <c r="E93" s="51"/>
      <c r="F93" s="52">
        <f>SUM(D93,E94:E95)</f>
        <v>847.96600000000001</v>
      </c>
      <c r="G93" s="175">
        <f>SUM(G60,G63,G66,G69,G72,G75,G78,G81,G84,G87,G90)</f>
        <v>13253</v>
      </c>
      <c r="H93" s="51">
        <f>ROUND(G93/18,2)</f>
        <v>736.28</v>
      </c>
      <c r="I93" s="51"/>
      <c r="J93" s="52">
        <f>SUM(H93,I94:I95)</f>
        <v>792.07999999999993</v>
      </c>
      <c r="K93" s="175">
        <f>SUM(K60,K63,K66,K69,K72,K75,K78,K81,K84,K87,K90)</f>
        <v>981</v>
      </c>
      <c r="L93" s="51">
        <f>ROUND(K93/18,2)</f>
        <v>54.5</v>
      </c>
      <c r="M93" s="51"/>
      <c r="N93" s="52">
        <f>SUM(L93,M94:M95)</f>
        <v>54.5</v>
      </c>
      <c r="O93" s="53">
        <f t="shared" si="1"/>
        <v>28366</v>
      </c>
      <c r="P93" s="54">
        <f>ROUND(O93/36,2)</f>
        <v>787.94</v>
      </c>
      <c r="Q93" s="55" t="s">
        <v>29</v>
      </c>
      <c r="R93" s="22">
        <f>SUM(P93,Q94:Q95)</f>
        <v>847.26800000000003</v>
      </c>
    </row>
    <row r="94" spans="1:18" x14ac:dyDescent="0.5">
      <c r="A94" s="46"/>
      <c r="B94" s="171" t="s">
        <v>13</v>
      </c>
      <c r="C94" s="175">
        <f>SUM(C61,C64,C67,C70,C73,C76,C79,C82,C85,C88,C91)</f>
        <v>419</v>
      </c>
      <c r="D94" s="51">
        <f>ROUND(C94/12,2)</f>
        <v>34.92</v>
      </c>
      <c r="E94" s="51">
        <f>D94*1.8</f>
        <v>62.856000000000002</v>
      </c>
      <c r="F94" s="52"/>
      <c r="G94" s="175">
        <f>SUM(G61,G64,G67,G70,G73,G76,G79,G82,G85,G88,G91)</f>
        <v>372</v>
      </c>
      <c r="H94" s="51">
        <f>ROUND(G94/12,2)</f>
        <v>31</v>
      </c>
      <c r="I94" s="51">
        <f>H94*1.8</f>
        <v>55.800000000000004</v>
      </c>
      <c r="J94" s="52"/>
      <c r="K94" s="175">
        <f>SUM(K61,K64,K67,K70,K73,K76,K79,K82,K85,K88,K91)</f>
        <v>0</v>
      </c>
      <c r="L94" s="51">
        <f>ROUND(K94/12,2)</f>
        <v>0</v>
      </c>
      <c r="M94" s="51">
        <f>L94*1.8</f>
        <v>0</v>
      </c>
      <c r="N94" s="52"/>
      <c r="O94" s="53">
        <f t="shared" si="1"/>
        <v>791</v>
      </c>
      <c r="P94" s="54">
        <f>ROUND(O94/24,2)</f>
        <v>32.96</v>
      </c>
      <c r="Q94" s="55">
        <f>P94*1.8</f>
        <v>59.328000000000003</v>
      </c>
      <c r="R94" s="22">
        <v>0</v>
      </c>
    </row>
    <row r="95" spans="1:18" ht="22.5" thickBot="1" x14ac:dyDescent="0.55000000000000004">
      <c r="A95" s="64"/>
      <c r="B95" s="172" t="s">
        <v>14</v>
      </c>
      <c r="C95" s="176">
        <f>SUM(C62,C65,C68,C71,C74,C77,C80,C83,C86,C89,C92)</f>
        <v>0</v>
      </c>
      <c r="D95" s="58">
        <f>ROUND(C95/12,2)</f>
        <v>0</v>
      </c>
      <c r="E95" s="58">
        <f>D95*1.8</f>
        <v>0</v>
      </c>
      <c r="F95" s="59"/>
      <c r="G95" s="176">
        <f>SUM(G62,G65,G68,G71,G74,G77,G80,G83,G86,G89,G92)</f>
        <v>0</v>
      </c>
      <c r="H95" s="58">
        <f>ROUND(G95/12,2)</f>
        <v>0</v>
      </c>
      <c r="I95" s="58">
        <f>H95*1.8</f>
        <v>0</v>
      </c>
      <c r="J95" s="59"/>
      <c r="K95" s="176">
        <f>SUM(K62,K65,K68,K71,K74,K77,K80,K83,K86,K89,K92)</f>
        <v>0</v>
      </c>
      <c r="L95" s="58">
        <f>ROUND(K95/12,2)</f>
        <v>0</v>
      </c>
      <c r="M95" s="58">
        <f>L95*1.8</f>
        <v>0</v>
      </c>
      <c r="N95" s="59"/>
      <c r="O95" s="60">
        <f t="shared" si="1"/>
        <v>0</v>
      </c>
      <c r="P95" s="61">
        <f>ROUND(O95/24,2)</f>
        <v>0</v>
      </c>
      <c r="Q95" s="62">
        <f>P95*1.8</f>
        <v>0</v>
      </c>
      <c r="R95" s="31">
        <v>0</v>
      </c>
    </row>
    <row r="96" spans="1:18" x14ac:dyDescent="0.5">
      <c r="A96" s="32" t="s">
        <v>43</v>
      </c>
      <c r="B96" s="169"/>
      <c r="C96" s="173"/>
      <c r="D96" s="35"/>
      <c r="E96" s="35"/>
      <c r="F96" s="36"/>
      <c r="G96" s="173"/>
      <c r="H96" s="35"/>
      <c r="I96" s="35"/>
      <c r="J96" s="36"/>
      <c r="K96" s="173"/>
      <c r="L96" s="35"/>
      <c r="M96" s="35"/>
      <c r="N96" s="36"/>
      <c r="O96" s="41"/>
      <c r="P96" s="42"/>
      <c r="Q96" s="39"/>
      <c r="R96" s="40"/>
    </row>
    <row r="97" spans="1:18" x14ac:dyDescent="0.5">
      <c r="A97" s="14" t="s">
        <v>44</v>
      </c>
      <c r="B97" s="162" t="s">
        <v>12</v>
      </c>
      <c r="C97" s="163">
        <v>5548</v>
      </c>
      <c r="D97" s="17">
        <f>ROUND(C97/18,2)</f>
        <v>308.22000000000003</v>
      </c>
      <c r="E97" s="17"/>
      <c r="F97" s="18">
        <f>SUM(D97,E98:E99)</f>
        <v>308.22000000000003</v>
      </c>
      <c r="G97" s="163">
        <v>5345</v>
      </c>
      <c r="H97" s="17">
        <f>ROUND(G97/18,2)</f>
        <v>296.94</v>
      </c>
      <c r="I97" s="17"/>
      <c r="J97" s="18">
        <f>SUM(H97,I98:I99)</f>
        <v>296.94</v>
      </c>
      <c r="K97" s="163">
        <v>0</v>
      </c>
      <c r="L97" s="17">
        <f>ROUND(K97/18,2)</f>
        <v>0</v>
      </c>
      <c r="M97" s="17"/>
      <c r="N97" s="18">
        <f>SUM(L97,M98:M99)</f>
        <v>0</v>
      </c>
      <c r="O97" s="19">
        <f t="shared" ref="O97:O108" si="2">SUM(G97,K97,C97)</f>
        <v>10893</v>
      </c>
      <c r="P97" s="20">
        <f>ROUND(O97/36,2)</f>
        <v>302.58</v>
      </c>
      <c r="Q97" s="21" t="s">
        <v>29</v>
      </c>
      <c r="R97" s="22">
        <f>SUM(P97,Q98:Q99)</f>
        <v>302.58</v>
      </c>
    </row>
    <row r="98" spans="1:18" x14ac:dyDescent="0.5">
      <c r="A98" s="65"/>
      <c r="B98" s="162" t="s">
        <v>13</v>
      </c>
      <c r="C98" s="163">
        <v>0</v>
      </c>
      <c r="D98" s="17">
        <f>ROUND(C98/12,2)</f>
        <v>0</v>
      </c>
      <c r="E98" s="17">
        <f>D98*1.8</f>
        <v>0</v>
      </c>
      <c r="F98" s="18"/>
      <c r="G98" s="163">
        <v>0</v>
      </c>
      <c r="H98" s="17">
        <f>ROUND(G98/12,2)</f>
        <v>0</v>
      </c>
      <c r="I98" s="17">
        <f>H98*1.8</f>
        <v>0</v>
      </c>
      <c r="J98" s="18"/>
      <c r="K98" s="163">
        <v>0</v>
      </c>
      <c r="L98" s="17">
        <f>ROUND(K98/12,2)</f>
        <v>0</v>
      </c>
      <c r="M98" s="17">
        <f>L98*1.8</f>
        <v>0</v>
      </c>
      <c r="N98" s="18"/>
      <c r="O98" s="19">
        <f t="shared" si="2"/>
        <v>0</v>
      </c>
      <c r="P98" s="21">
        <f>ROUND(O98/24,2)</f>
        <v>0</v>
      </c>
      <c r="Q98" s="21">
        <f>P98*1.8</f>
        <v>0</v>
      </c>
      <c r="R98" s="22">
        <v>0</v>
      </c>
    </row>
    <row r="99" spans="1:18" x14ac:dyDescent="0.5">
      <c r="A99" s="65"/>
      <c r="B99" s="162" t="s">
        <v>14</v>
      </c>
      <c r="C99" s="163">
        <v>0</v>
      </c>
      <c r="D99" s="17">
        <f>ROUND(C99/12,2)</f>
        <v>0</v>
      </c>
      <c r="E99" s="17">
        <f>D99*1.8</f>
        <v>0</v>
      </c>
      <c r="F99" s="18"/>
      <c r="G99" s="163">
        <v>0</v>
      </c>
      <c r="H99" s="17">
        <f>ROUND(G99/12,2)</f>
        <v>0</v>
      </c>
      <c r="I99" s="17">
        <f>H99*1.8</f>
        <v>0</v>
      </c>
      <c r="J99" s="18"/>
      <c r="K99" s="163">
        <v>0</v>
      </c>
      <c r="L99" s="17">
        <f>ROUND(K99/12,2)</f>
        <v>0</v>
      </c>
      <c r="M99" s="17">
        <f>L99*1.8</f>
        <v>0</v>
      </c>
      <c r="N99" s="18"/>
      <c r="O99" s="47">
        <f t="shared" si="2"/>
        <v>0</v>
      </c>
      <c r="P99" s="21">
        <f>ROUND(O99/24,2)</f>
        <v>0</v>
      </c>
      <c r="Q99" s="21">
        <f>P99*1.8</f>
        <v>0</v>
      </c>
      <c r="R99" s="22">
        <v>0</v>
      </c>
    </row>
    <row r="100" spans="1:18" x14ac:dyDescent="0.5">
      <c r="A100" s="14" t="s">
        <v>45</v>
      </c>
      <c r="B100" s="162" t="s">
        <v>12</v>
      </c>
      <c r="C100" s="163">
        <v>5553</v>
      </c>
      <c r="D100" s="17">
        <f>ROUND(C100/18,2)</f>
        <v>308.5</v>
      </c>
      <c r="E100" s="17"/>
      <c r="F100" s="18">
        <f>SUM(D100,E101:E102)</f>
        <v>308.5</v>
      </c>
      <c r="G100" s="163">
        <v>5691</v>
      </c>
      <c r="H100" s="17">
        <f>ROUND(G100/18,2)</f>
        <v>316.17</v>
      </c>
      <c r="I100" s="17"/>
      <c r="J100" s="18">
        <f>SUM(H100,I101:I102)</f>
        <v>316.17</v>
      </c>
      <c r="K100" s="163">
        <v>6</v>
      </c>
      <c r="L100" s="17">
        <f>ROUND(K100/18,2)</f>
        <v>0.33</v>
      </c>
      <c r="M100" s="17"/>
      <c r="N100" s="18">
        <f>SUM(L100,M101:M102)</f>
        <v>0.33</v>
      </c>
      <c r="O100" s="19">
        <f t="shared" si="2"/>
        <v>11250</v>
      </c>
      <c r="P100" s="20">
        <f>ROUND(O100/36,2)</f>
        <v>312.5</v>
      </c>
      <c r="Q100" s="21" t="s">
        <v>29</v>
      </c>
      <c r="R100" s="22">
        <f>SUM(P100,Q101:Q102)</f>
        <v>312.5</v>
      </c>
    </row>
    <row r="101" spans="1:18" x14ac:dyDescent="0.5">
      <c r="A101" s="65"/>
      <c r="B101" s="162" t="s">
        <v>13</v>
      </c>
      <c r="C101" s="163">
        <v>0</v>
      </c>
      <c r="D101" s="17">
        <f>ROUND(C101/12,2)</f>
        <v>0</v>
      </c>
      <c r="E101" s="17">
        <f>D101*1.8</f>
        <v>0</v>
      </c>
      <c r="F101" s="18"/>
      <c r="G101" s="163">
        <v>0</v>
      </c>
      <c r="H101" s="17">
        <f>ROUND(G101/12,2)</f>
        <v>0</v>
      </c>
      <c r="I101" s="17">
        <f>H101*1.8</f>
        <v>0</v>
      </c>
      <c r="J101" s="18"/>
      <c r="K101" s="163">
        <v>0</v>
      </c>
      <c r="L101" s="17">
        <f>ROUND(K101/12,2)</f>
        <v>0</v>
      </c>
      <c r="M101" s="17">
        <f>L101*1.8</f>
        <v>0</v>
      </c>
      <c r="N101" s="18"/>
      <c r="O101" s="19">
        <f t="shared" si="2"/>
        <v>0</v>
      </c>
      <c r="P101" s="21">
        <f>ROUND(O101/24,2)</f>
        <v>0</v>
      </c>
      <c r="Q101" s="21">
        <f>P101*1.8</f>
        <v>0</v>
      </c>
      <c r="R101" s="22">
        <v>0</v>
      </c>
    </row>
    <row r="102" spans="1:18" x14ac:dyDescent="0.5">
      <c r="A102" s="65"/>
      <c r="B102" s="162" t="s">
        <v>14</v>
      </c>
      <c r="C102" s="163">
        <v>0</v>
      </c>
      <c r="D102" s="17">
        <f>ROUND(C102/12,2)</f>
        <v>0</v>
      </c>
      <c r="E102" s="17">
        <f>D102*1.8</f>
        <v>0</v>
      </c>
      <c r="F102" s="18"/>
      <c r="G102" s="163">
        <v>0</v>
      </c>
      <c r="H102" s="17">
        <f>ROUND(G102/12,2)</f>
        <v>0</v>
      </c>
      <c r="I102" s="17">
        <f>H102*1.8</f>
        <v>0</v>
      </c>
      <c r="J102" s="18"/>
      <c r="K102" s="163">
        <v>0</v>
      </c>
      <c r="L102" s="17">
        <f>ROUND(K102/12,2)</f>
        <v>0</v>
      </c>
      <c r="M102" s="17">
        <f>L102*1.8</f>
        <v>0</v>
      </c>
      <c r="N102" s="18"/>
      <c r="O102" s="47">
        <f t="shared" si="2"/>
        <v>0</v>
      </c>
      <c r="P102" s="21">
        <f>ROUND(O102/24,2)</f>
        <v>0</v>
      </c>
      <c r="Q102" s="21">
        <f>P102*1.8</f>
        <v>0</v>
      </c>
      <c r="R102" s="22">
        <v>0</v>
      </c>
    </row>
    <row r="103" spans="1:18" x14ac:dyDescent="0.5">
      <c r="A103" s="14" t="s">
        <v>46</v>
      </c>
      <c r="B103" s="162" t="s">
        <v>12</v>
      </c>
      <c r="C103" s="163">
        <v>10626</v>
      </c>
      <c r="D103" s="17">
        <f>ROUND(C103/18,2)</f>
        <v>590.33000000000004</v>
      </c>
      <c r="E103" s="17"/>
      <c r="F103" s="18">
        <f>SUM(D103,E104:E105)</f>
        <v>649.73</v>
      </c>
      <c r="G103" s="163">
        <v>7827</v>
      </c>
      <c r="H103" s="17">
        <f>ROUND(G103/18,2)</f>
        <v>434.83</v>
      </c>
      <c r="I103" s="17"/>
      <c r="J103" s="18">
        <f>SUM(H103,I104:I105)</f>
        <v>496.48</v>
      </c>
      <c r="K103" s="163">
        <v>264</v>
      </c>
      <c r="L103" s="17">
        <f>ROUND(K103/18,2)</f>
        <v>14.67</v>
      </c>
      <c r="M103" s="17"/>
      <c r="N103" s="18">
        <f>SUM(L103,M104:M105)</f>
        <v>17.37</v>
      </c>
      <c r="O103" s="19">
        <f t="shared" si="2"/>
        <v>18717</v>
      </c>
      <c r="P103" s="20">
        <f>ROUND(O103/36,2)</f>
        <v>519.91999999999996</v>
      </c>
      <c r="Q103" s="21" t="s">
        <v>29</v>
      </c>
      <c r="R103" s="22">
        <f>SUM(P103,Q104:Q105)</f>
        <v>581.80399999999997</v>
      </c>
    </row>
    <row r="104" spans="1:18" x14ac:dyDescent="0.5">
      <c r="A104" s="65"/>
      <c r="B104" s="162" t="s">
        <v>13</v>
      </c>
      <c r="C104" s="163">
        <v>396</v>
      </c>
      <c r="D104" s="17">
        <f>ROUND(C104/12,2)</f>
        <v>33</v>
      </c>
      <c r="E104" s="17">
        <f>D104*1.8</f>
        <v>59.4</v>
      </c>
      <c r="F104" s="18"/>
      <c r="G104" s="163">
        <v>399</v>
      </c>
      <c r="H104" s="17">
        <f>ROUND(G104/12,2)</f>
        <v>33.25</v>
      </c>
      <c r="I104" s="17">
        <f>H104*1.8</f>
        <v>59.85</v>
      </c>
      <c r="J104" s="18"/>
      <c r="K104" s="163">
        <v>18</v>
      </c>
      <c r="L104" s="17">
        <f>ROUND(K104/12,2)</f>
        <v>1.5</v>
      </c>
      <c r="M104" s="17">
        <f>L104*1.8</f>
        <v>2.7</v>
      </c>
      <c r="N104" s="18"/>
      <c r="O104" s="19">
        <f t="shared" si="2"/>
        <v>813</v>
      </c>
      <c r="P104" s="21">
        <f>ROUND(O104/24,2)</f>
        <v>33.880000000000003</v>
      </c>
      <c r="Q104" s="21">
        <f>P104*1.8</f>
        <v>60.984000000000009</v>
      </c>
      <c r="R104" s="22">
        <v>0</v>
      </c>
    </row>
    <row r="105" spans="1:18" x14ac:dyDescent="0.5">
      <c r="A105" s="65"/>
      <c r="B105" s="162" t="s">
        <v>14</v>
      </c>
      <c r="C105" s="163">
        <v>0</v>
      </c>
      <c r="D105" s="17">
        <f>ROUND(C105/12,2)</f>
        <v>0</v>
      </c>
      <c r="E105" s="17">
        <f>D105*1.8</f>
        <v>0</v>
      </c>
      <c r="F105" s="18"/>
      <c r="G105" s="163">
        <v>12</v>
      </c>
      <c r="H105" s="17">
        <f>ROUND(G105/12,2)</f>
        <v>1</v>
      </c>
      <c r="I105" s="17">
        <f>H105*1.8</f>
        <v>1.8</v>
      </c>
      <c r="J105" s="18"/>
      <c r="K105" s="163">
        <v>0</v>
      </c>
      <c r="L105" s="17">
        <f>ROUND(K105/12,2)</f>
        <v>0</v>
      </c>
      <c r="M105" s="17">
        <f>L105*1.8</f>
        <v>0</v>
      </c>
      <c r="N105" s="18"/>
      <c r="O105" s="47">
        <f t="shared" si="2"/>
        <v>12</v>
      </c>
      <c r="P105" s="21">
        <f>ROUND(O105/24,2)</f>
        <v>0.5</v>
      </c>
      <c r="Q105" s="21">
        <f>P105*1.8</f>
        <v>0.9</v>
      </c>
      <c r="R105" s="22">
        <v>0</v>
      </c>
    </row>
    <row r="106" spans="1:18" x14ac:dyDescent="0.5">
      <c r="A106" s="66" t="s">
        <v>27</v>
      </c>
      <c r="B106" s="171" t="s">
        <v>12</v>
      </c>
      <c r="C106" s="177">
        <f>SUM(C97,C100,C103)</f>
        <v>21727</v>
      </c>
      <c r="D106" s="51">
        <f>ROUND(C106/18,2)</f>
        <v>1207.06</v>
      </c>
      <c r="E106" s="51"/>
      <c r="F106" s="52">
        <f>SUM(D106,E107:E108)</f>
        <v>1266.46</v>
      </c>
      <c r="G106" s="177">
        <f>SUM(G97,G100,G103)</f>
        <v>18863</v>
      </c>
      <c r="H106" s="51">
        <f>ROUND(G106/18,2)</f>
        <v>1047.94</v>
      </c>
      <c r="I106" s="51"/>
      <c r="J106" s="52">
        <f>SUM(H106,I107:I108)</f>
        <v>1109.5899999999999</v>
      </c>
      <c r="K106" s="177">
        <f>SUM(K97,K100,K103)</f>
        <v>270</v>
      </c>
      <c r="L106" s="51">
        <f>ROUND(K106/18,2)</f>
        <v>15</v>
      </c>
      <c r="M106" s="51"/>
      <c r="N106" s="52">
        <f>SUM(L106,M107:M108)</f>
        <v>17.7</v>
      </c>
      <c r="O106" s="53">
        <f t="shared" si="2"/>
        <v>40860</v>
      </c>
      <c r="P106" s="54">
        <f>ROUND(O106/36,2)</f>
        <v>1135</v>
      </c>
      <c r="Q106" s="55" t="s">
        <v>29</v>
      </c>
      <c r="R106" s="22">
        <f>SUM(P106,Q107:Q108)</f>
        <v>1196.884</v>
      </c>
    </row>
    <row r="107" spans="1:18" x14ac:dyDescent="0.5">
      <c r="A107" s="67"/>
      <c r="B107" s="171" t="s">
        <v>13</v>
      </c>
      <c r="C107" s="177">
        <f>SUM(C98,C101,C104)</f>
        <v>396</v>
      </c>
      <c r="D107" s="51">
        <f>ROUND(C107/12,2)</f>
        <v>33</v>
      </c>
      <c r="E107" s="51">
        <f>D107*1.8</f>
        <v>59.4</v>
      </c>
      <c r="F107" s="52"/>
      <c r="G107" s="177">
        <f>SUM(G98,G101,G104)</f>
        <v>399</v>
      </c>
      <c r="H107" s="51">
        <f>ROUND(G107/12,2)</f>
        <v>33.25</v>
      </c>
      <c r="I107" s="51">
        <f>H107*1.8</f>
        <v>59.85</v>
      </c>
      <c r="J107" s="52"/>
      <c r="K107" s="177">
        <f>SUM(K98,K101,K104)</f>
        <v>18</v>
      </c>
      <c r="L107" s="51">
        <f>ROUND(K107/12,2)</f>
        <v>1.5</v>
      </c>
      <c r="M107" s="51">
        <f>L107*1.8</f>
        <v>2.7</v>
      </c>
      <c r="N107" s="52"/>
      <c r="O107" s="68">
        <f t="shared" si="2"/>
        <v>813</v>
      </c>
      <c r="P107" s="55">
        <f>ROUND(O107/24,2)</f>
        <v>33.880000000000003</v>
      </c>
      <c r="Q107" s="55">
        <f>P107*1.8</f>
        <v>60.984000000000009</v>
      </c>
      <c r="R107" s="22">
        <v>0</v>
      </c>
    </row>
    <row r="108" spans="1:18" ht="22.5" thickBot="1" x14ac:dyDescent="0.55000000000000004">
      <c r="A108" s="69"/>
      <c r="B108" s="172" t="s">
        <v>14</v>
      </c>
      <c r="C108" s="178">
        <f>SUM(C99,C102,C105)</f>
        <v>0</v>
      </c>
      <c r="D108" s="58">
        <f>ROUND(C108/12,2)</f>
        <v>0</v>
      </c>
      <c r="E108" s="58">
        <f>D108*1.8</f>
        <v>0</v>
      </c>
      <c r="F108" s="59"/>
      <c r="G108" s="178">
        <f>SUM(G99,G102,G105)</f>
        <v>12</v>
      </c>
      <c r="H108" s="58">
        <f>ROUND(G108/12,2)</f>
        <v>1</v>
      </c>
      <c r="I108" s="58">
        <f>H108*1.8</f>
        <v>1.8</v>
      </c>
      <c r="J108" s="59"/>
      <c r="K108" s="178">
        <f>SUM(K99,K102,K105)</f>
        <v>0</v>
      </c>
      <c r="L108" s="58">
        <f>ROUND(K108/12,2)</f>
        <v>0</v>
      </c>
      <c r="M108" s="58">
        <f>L108*1.8</f>
        <v>0</v>
      </c>
      <c r="N108" s="59"/>
      <c r="O108" s="70">
        <f t="shared" si="2"/>
        <v>12</v>
      </c>
      <c r="P108" s="62">
        <f>ROUND(O108/24,2)</f>
        <v>0.5</v>
      </c>
      <c r="Q108" s="62">
        <f>P108*1.8</f>
        <v>0.9</v>
      </c>
      <c r="R108" s="31">
        <v>0</v>
      </c>
    </row>
    <row r="109" spans="1:18" x14ac:dyDescent="0.5">
      <c r="A109" s="32" t="s">
        <v>47</v>
      </c>
      <c r="B109" s="169"/>
      <c r="C109" s="168"/>
      <c r="D109" s="35"/>
      <c r="E109" s="35"/>
      <c r="F109" s="36"/>
      <c r="G109" s="168"/>
      <c r="H109" s="35"/>
      <c r="I109" s="35"/>
      <c r="J109" s="36"/>
      <c r="K109" s="168"/>
      <c r="L109" s="35"/>
      <c r="M109" s="35"/>
      <c r="N109" s="36"/>
      <c r="O109" s="71"/>
      <c r="P109" s="42"/>
      <c r="Q109" s="39"/>
      <c r="R109" s="40"/>
    </row>
    <row r="110" spans="1:18" x14ac:dyDescent="0.5">
      <c r="A110" s="14" t="s">
        <v>11</v>
      </c>
      <c r="B110" s="162" t="s">
        <v>12</v>
      </c>
      <c r="C110" s="163">
        <v>2768</v>
      </c>
      <c r="D110" s="17">
        <f>ROUND(C110/18,2)</f>
        <v>153.78</v>
      </c>
      <c r="E110" s="17"/>
      <c r="F110" s="18">
        <f>SUM(D110,E111:E112)</f>
        <v>247.28</v>
      </c>
      <c r="G110" s="163">
        <v>3263</v>
      </c>
      <c r="H110" s="17">
        <f>ROUND(G110/18,2)</f>
        <v>181.28</v>
      </c>
      <c r="I110" s="17"/>
      <c r="J110" s="18">
        <f>SUM(H110,I111:I112)</f>
        <v>271.77999999999997</v>
      </c>
      <c r="K110" s="163">
        <v>753</v>
      </c>
      <c r="L110" s="17">
        <f>ROUND(K110/18,2)</f>
        <v>41.83</v>
      </c>
      <c r="M110" s="17"/>
      <c r="N110" s="18">
        <f>SUM(L110,M111:M112)</f>
        <v>52.83</v>
      </c>
      <c r="O110" s="19">
        <f>SUM(G110,K110,C110)</f>
        <v>6784</v>
      </c>
      <c r="P110" s="20">
        <f>ROUND(O110/36,2)</f>
        <v>188.44</v>
      </c>
      <c r="Q110" s="21" t="s">
        <v>29</v>
      </c>
      <c r="R110" s="22">
        <f>SUM(P110,Q111:Q112)</f>
        <v>285.94</v>
      </c>
    </row>
    <row r="111" spans="1:18" x14ac:dyDescent="0.5">
      <c r="A111" s="67"/>
      <c r="B111" s="162" t="s">
        <v>13</v>
      </c>
      <c r="C111" s="163">
        <v>561</v>
      </c>
      <c r="D111" s="17">
        <f>ROUND(C111/12,2)</f>
        <v>46.75</v>
      </c>
      <c r="E111" s="17">
        <f>D111*2</f>
        <v>93.5</v>
      </c>
      <c r="F111" s="18"/>
      <c r="G111" s="163">
        <v>543</v>
      </c>
      <c r="H111" s="17">
        <f>ROUND(G111/12,2)</f>
        <v>45.25</v>
      </c>
      <c r="I111" s="17">
        <f>H111*2</f>
        <v>90.5</v>
      </c>
      <c r="J111" s="18"/>
      <c r="K111" s="163">
        <v>66</v>
      </c>
      <c r="L111" s="17">
        <f>ROUND(K111/12,2)</f>
        <v>5.5</v>
      </c>
      <c r="M111" s="17">
        <f>L111*2</f>
        <v>11</v>
      </c>
      <c r="N111" s="18"/>
      <c r="O111" s="47">
        <f>SUM(G111,K111,C111)</f>
        <v>1170</v>
      </c>
      <c r="P111" s="20">
        <f>ROUND(O111/24,2)</f>
        <v>48.75</v>
      </c>
      <c r="Q111" s="21">
        <f>P111*2</f>
        <v>97.5</v>
      </c>
      <c r="R111" s="22">
        <v>0</v>
      </c>
    </row>
    <row r="112" spans="1:18" ht="22.5" thickBot="1" x14ac:dyDescent="0.55000000000000004">
      <c r="A112" s="69"/>
      <c r="B112" s="165" t="s">
        <v>14</v>
      </c>
      <c r="C112" s="166"/>
      <c r="D112" s="26">
        <f>ROUND(C112/12,2)</f>
        <v>0</v>
      </c>
      <c r="E112" s="26">
        <f>D112*2</f>
        <v>0</v>
      </c>
      <c r="F112" s="27"/>
      <c r="G112" s="166">
        <v>0</v>
      </c>
      <c r="H112" s="26">
        <f>ROUND(G112/12,2)</f>
        <v>0</v>
      </c>
      <c r="I112" s="26">
        <f>H112*2</f>
        <v>0</v>
      </c>
      <c r="J112" s="27"/>
      <c r="K112" s="166">
        <v>0</v>
      </c>
      <c r="L112" s="26">
        <f>ROUND(K112/12,2)</f>
        <v>0</v>
      </c>
      <c r="M112" s="26">
        <f>L112*2</f>
        <v>0</v>
      </c>
      <c r="N112" s="27"/>
      <c r="O112" s="72">
        <f>SUM(G112,K112,C112)</f>
        <v>0</v>
      </c>
      <c r="P112" s="29">
        <f>ROUND(O112/24,2)</f>
        <v>0</v>
      </c>
      <c r="Q112" s="30">
        <f>P112*2</f>
        <v>0</v>
      </c>
      <c r="R112" s="31">
        <v>0</v>
      </c>
    </row>
    <row r="113" spans="1:18" x14ac:dyDescent="0.5">
      <c r="A113" s="32" t="s">
        <v>48</v>
      </c>
      <c r="B113" s="169"/>
      <c r="C113" s="168"/>
      <c r="D113" s="35"/>
      <c r="E113" s="35"/>
      <c r="F113" s="36"/>
      <c r="G113" s="168"/>
      <c r="H113" s="35"/>
      <c r="I113" s="35"/>
      <c r="J113" s="36"/>
      <c r="K113" s="168"/>
      <c r="L113" s="35"/>
      <c r="M113" s="35"/>
      <c r="N113" s="36"/>
      <c r="O113" s="71"/>
      <c r="P113" s="42"/>
      <c r="Q113" s="39"/>
      <c r="R113" s="40"/>
    </row>
    <row r="114" spans="1:18" x14ac:dyDescent="0.5">
      <c r="A114" s="14" t="s">
        <v>11</v>
      </c>
      <c r="B114" s="162" t="s">
        <v>12</v>
      </c>
      <c r="C114" s="163">
        <v>699</v>
      </c>
      <c r="D114" s="17">
        <f>ROUND(C114/18,2)</f>
        <v>38.83</v>
      </c>
      <c r="E114" s="17"/>
      <c r="F114" s="18">
        <f>SUM(D114,E115:E116)</f>
        <v>38.83</v>
      </c>
      <c r="G114" s="163">
        <v>1734</v>
      </c>
      <c r="H114" s="17">
        <f>ROUND(G114/18,2)</f>
        <v>96.33</v>
      </c>
      <c r="I114" s="17"/>
      <c r="J114" s="18">
        <f>SUM(H114,I115:I116)</f>
        <v>96.33</v>
      </c>
      <c r="K114" s="163">
        <v>0</v>
      </c>
      <c r="L114" s="17">
        <f>ROUND(K114/18,2)</f>
        <v>0</v>
      </c>
      <c r="M114" s="17"/>
      <c r="N114" s="18">
        <f>SUM(L114,M115:M116)</f>
        <v>0</v>
      </c>
      <c r="O114" s="19">
        <f>SUM(G114,K114,C114)</f>
        <v>2433</v>
      </c>
      <c r="P114" s="20">
        <f>ROUND(O114/36,2)</f>
        <v>67.58</v>
      </c>
      <c r="Q114" s="21" t="s">
        <v>29</v>
      </c>
      <c r="R114" s="22">
        <f>SUM(P114,Q115:Q116)</f>
        <v>67.58</v>
      </c>
    </row>
    <row r="115" spans="1:18" x14ac:dyDescent="0.5">
      <c r="A115" s="67"/>
      <c r="B115" s="162" t="s">
        <v>13</v>
      </c>
      <c r="C115" s="163">
        <v>0</v>
      </c>
      <c r="D115" s="17">
        <f>ROUND(C115/12,2)</f>
        <v>0</v>
      </c>
      <c r="E115" s="17">
        <f>D115*2</f>
        <v>0</v>
      </c>
      <c r="F115" s="18"/>
      <c r="G115" s="163">
        <v>0</v>
      </c>
      <c r="H115" s="17">
        <f>ROUND(G115/12,2)</f>
        <v>0</v>
      </c>
      <c r="I115" s="17">
        <f>H115*2</f>
        <v>0</v>
      </c>
      <c r="J115" s="18"/>
      <c r="K115" s="163">
        <v>0</v>
      </c>
      <c r="L115" s="17">
        <f>ROUND(K115/12,2)</f>
        <v>0</v>
      </c>
      <c r="M115" s="17">
        <f>L115*2</f>
        <v>0</v>
      </c>
      <c r="N115" s="18"/>
      <c r="O115" s="47">
        <f>SUM(G115,K115,C115)</f>
        <v>0</v>
      </c>
      <c r="P115" s="20">
        <f>ROUND(O115/24,2)</f>
        <v>0</v>
      </c>
      <c r="Q115" s="21">
        <f>P115*2</f>
        <v>0</v>
      </c>
      <c r="R115" s="22">
        <v>0</v>
      </c>
    </row>
    <row r="116" spans="1:18" ht="22.5" thickBot="1" x14ac:dyDescent="0.55000000000000004">
      <c r="A116" s="69"/>
      <c r="B116" s="165" t="s">
        <v>14</v>
      </c>
      <c r="C116" s="166">
        <v>0</v>
      </c>
      <c r="D116" s="26">
        <f>ROUND(C116/12,2)</f>
        <v>0</v>
      </c>
      <c r="E116" s="26">
        <f>D116*2</f>
        <v>0</v>
      </c>
      <c r="F116" s="27"/>
      <c r="G116" s="166">
        <v>0</v>
      </c>
      <c r="H116" s="26">
        <f>ROUND(G116/12,2)</f>
        <v>0</v>
      </c>
      <c r="I116" s="26">
        <f>H116*2</f>
        <v>0</v>
      </c>
      <c r="J116" s="27"/>
      <c r="K116" s="166">
        <v>0</v>
      </c>
      <c r="L116" s="26">
        <f>ROUND(K116/12,2)</f>
        <v>0</v>
      </c>
      <c r="M116" s="26">
        <f>L116*2</f>
        <v>0</v>
      </c>
      <c r="N116" s="27"/>
      <c r="O116" s="72">
        <f>SUM(G116,K116,C116)</f>
        <v>0</v>
      </c>
      <c r="P116" s="29">
        <f>ROUND(O116/24,2)</f>
        <v>0</v>
      </c>
      <c r="Q116" s="30">
        <f>P116*2</f>
        <v>0</v>
      </c>
      <c r="R116" s="31">
        <v>0</v>
      </c>
    </row>
    <row r="117" spans="1:18" x14ac:dyDescent="0.5">
      <c r="A117" s="32" t="s">
        <v>49</v>
      </c>
      <c r="B117" s="169"/>
      <c r="C117" s="168"/>
      <c r="D117" s="35"/>
      <c r="E117" s="35"/>
      <c r="F117" s="36"/>
      <c r="G117" s="168"/>
      <c r="H117" s="35"/>
      <c r="I117" s="35"/>
      <c r="J117" s="36"/>
      <c r="K117" s="168"/>
      <c r="L117" s="35"/>
      <c r="M117" s="35"/>
      <c r="N117" s="36"/>
      <c r="O117" s="41"/>
      <c r="P117" s="42"/>
      <c r="Q117" s="39"/>
      <c r="R117" s="40"/>
    </row>
    <row r="118" spans="1:18" x14ac:dyDescent="0.5">
      <c r="A118" s="14" t="s">
        <v>50</v>
      </c>
      <c r="B118" s="162" t="s">
        <v>12</v>
      </c>
      <c r="C118" s="163">
        <v>54</v>
      </c>
      <c r="D118" s="17">
        <f>ROUND(C118/18,2)</f>
        <v>3</v>
      </c>
      <c r="E118" s="17"/>
      <c r="F118" s="18">
        <f>SUM(D118,E119:E120)</f>
        <v>3</v>
      </c>
      <c r="G118" s="163">
        <v>410</v>
      </c>
      <c r="H118" s="17">
        <f>ROUND(G118/18,2)</f>
        <v>22.78</v>
      </c>
      <c r="I118" s="17"/>
      <c r="J118" s="18">
        <f>SUM(H118,I119:I120)</f>
        <v>22.78</v>
      </c>
      <c r="K118" s="163">
        <v>0</v>
      </c>
      <c r="L118" s="17">
        <f>ROUND(K118/18,2)</f>
        <v>0</v>
      </c>
      <c r="M118" s="17"/>
      <c r="N118" s="18">
        <f>SUM(L118,M119:M120)</f>
        <v>0</v>
      </c>
      <c r="O118" s="19">
        <f t="shared" ref="O118:O150" si="3">SUM(G118,K118,C118)</f>
        <v>464</v>
      </c>
      <c r="P118" s="20">
        <f>ROUND(O118/36,2)</f>
        <v>12.89</v>
      </c>
      <c r="Q118" s="21" t="s">
        <v>29</v>
      </c>
      <c r="R118" s="22">
        <f>SUM(P118,Q119:Q120)</f>
        <v>12.89</v>
      </c>
    </row>
    <row r="119" spans="1:18" x14ac:dyDescent="0.5">
      <c r="A119" s="65"/>
      <c r="B119" s="162" t="s">
        <v>13</v>
      </c>
      <c r="C119" s="163">
        <v>0</v>
      </c>
      <c r="D119" s="17">
        <f>ROUND(C119/12,2)</f>
        <v>0</v>
      </c>
      <c r="E119" s="17">
        <f>D119*2</f>
        <v>0</v>
      </c>
      <c r="F119" s="18"/>
      <c r="G119" s="163">
        <v>0</v>
      </c>
      <c r="H119" s="17">
        <f>ROUND(G119/12,2)</f>
        <v>0</v>
      </c>
      <c r="I119" s="17">
        <f>H119*2</f>
        <v>0</v>
      </c>
      <c r="J119" s="18"/>
      <c r="K119" s="163">
        <v>0</v>
      </c>
      <c r="L119" s="17">
        <f>ROUND(K119/12,2)</f>
        <v>0</v>
      </c>
      <c r="M119" s="17">
        <f>L119*2</f>
        <v>0</v>
      </c>
      <c r="N119" s="18"/>
      <c r="O119" s="19">
        <f t="shared" si="3"/>
        <v>0</v>
      </c>
      <c r="P119" s="20">
        <f>ROUND(O119/24,2)</f>
        <v>0</v>
      </c>
      <c r="Q119" s="21">
        <f>P119*2</f>
        <v>0</v>
      </c>
      <c r="R119" s="22">
        <v>0</v>
      </c>
    </row>
    <row r="120" spans="1:18" x14ac:dyDescent="0.5">
      <c r="A120" s="65"/>
      <c r="B120" s="162" t="s">
        <v>14</v>
      </c>
      <c r="C120" s="163">
        <v>0</v>
      </c>
      <c r="D120" s="17">
        <f>ROUND(C120/12,2)</f>
        <v>0</v>
      </c>
      <c r="E120" s="17">
        <f>D120*2</f>
        <v>0</v>
      </c>
      <c r="F120" s="18"/>
      <c r="G120" s="163">
        <v>0</v>
      </c>
      <c r="H120" s="17">
        <f>ROUND(G120/12,2)</f>
        <v>0</v>
      </c>
      <c r="I120" s="17">
        <f>H120*2</f>
        <v>0</v>
      </c>
      <c r="J120" s="18"/>
      <c r="K120" s="163">
        <v>0</v>
      </c>
      <c r="L120" s="17">
        <f>ROUND(K120/12,2)</f>
        <v>0</v>
      </c>
      <c r="M120" s="17">
        <f>L120*2</f>
        <v>0</v>
      </c>
      <c r="N120" s="18"/>
      <c r="O120" s="47">
        <f t="shared" si="3"/>
        <v>0</v>
      </c>
      <c r="P120" s="20">
        <f>ROUND(O120/24,2)</f>
        <v>0</v>
      </c>
      <c r="Q120" s="21">
        <f>P120*2</f>
        <v>0</v>
      </c>
      <c r="R120" s="22">
        <v>0</v>
      </c>
    </row>
    <row r="121" spans="1:18" x14ac:dyDescent="0.5">
      <c r="A121" s="14" t="s">
        <v>51</v>
      </c>
      <c r="B121" s="162" t="s">
        <v>12</v>
      </c>
      <c r="C121" s="163">
        <v>29</v>
      </c>
      <c r="D121" s="17">
        <f>ROUND(C121/18,2)</f>
        <v>1.61</v>
      </c>
      <c r="E121" s="17"/>
      <c r="F121" s="18">
        <f>SUM(D121,E122:E123)</f>
        <v>1.61</v>
      </c>
      <c r="G121" s="163">
        <v>19</v>
      </c>
      <c r="H121" s="17">
        <f>ROUND(G121/18,2)</f>
        <v>1.06</v>
      </c>
      <c r="I121" s="17"/>
      <c r="J121" s="18">
        <f>SUM(H121,I122:I123)</f>
        <v>1.06</v>
      </c>
      <c r="K121" s="163">
        <v>0</v>
      </c>
      <c r="L121" s="17">
        <f>ROUND(K121/18,2)</f>
        <v>0</v>
      </c>
      <c r="M121" s="17"/>
      <c r="N121" s="18">
        <f>SUM(L121,M122:M123)</f>
        <v>0</v>
      </c>
      <c r="O121" s="19">
        <f t="shared" si="3"/>
        <v>48</v>
      </c>
      <c r="P121" s="20">
        <f>ROUND(O121/36,2)</f>
        <v>1.33</v>
      </c>
      <c r="Q121" s="21" t="s">
        <v>29</v>
      </c>
      <c r="R121" s="22">
        <f>SUM(P121,Q122:Q123)</f>
        <v>1.33</v>
      </c>
    </row>
    <row r="122" spans="1:18" x14ac:dyDescent="0.5">
      <c r="A122" s="65"/>
      <c r="B122" s="162" t="s">
        <v>13</v>
      </c>
      <c r="C122" s="163">
        <v>0</v>
      </c>
      <c r="D122" s="17">
        <f>ROUND(C122/12,2)</f>
        <v>0</v>
      </c>
      <c r="E122" s="17">
        <f>D122*2</f>
        <v>0</v>
      </c>
      <c r="F122" s="18"/>
      <c r="G122" s="163">
        <v>0</v>
      </c>
      <c r="H122" s="17">
        <f>ROUND(G122/12,2)</f>
        <v>0</v>
      </c>
      <c r="I122" s="17">
        <f>H122*2</f>
        <v>0</v>
      </c>
      <c r="J122" s="18"/>
      <c r="K122" s="163">
        <v>0</v>
      </c>
      <c r="L122" s="17">
        <f>ROUND(K122/12,2)</f>
        <v>0</v>
      </c>
      <c r="M122" s="17">
        <f>L122*2</f>
        <v>0</v>
      </c>
      <c r="N122" s="18"/>
      <c r="O122" s="19">
        <f t="shared" si="3"/>
        <v>0</v>
      </c>
      <c r="P122" s="20">
        <f>ROUND(O122/24,2)</f>
        <v>0</v>
      </c>
      <c r="Q122" s="21">
        <f>P122*2</f>
        <v>0</v>
      </c>
      <c r="R122" s="22">
        <v>0</v>
      </c>
    </row>
    <row r="123" spans="1:18" x14ac:dyDescent="0.5">
      <c r="A123" s="65"/>
      <c r="B123" s="162" t="s">
        <v>14</v>
      </c>
      <c r="C123" s="163">
        <v>0</v>
      </c>
      <c r="D123" s="17">
        <f>ROUND(C123/12,2)</f>
        <v>0</v>
      </c>
      <c r="E123" s="17">
        <f>D123*2</f>
        <v>0</v>
      </c>
      <c r="F123" s="18"/>
      <c r="G123" s="163">
        <v>0</v>
      </c>
      <c r="H123" s="17">
        <f>ROUND(G123/12,2)</f>
        <v>0</v>
      </c>
      <c r="I123" s="17">
        <f>H123*2</f>
        <v>0</v>
      </c>
      <c r="J123" s="18"/>
      <c r="K123" s="163">
        <v>0</v>
      </c>
      <c r="L123" s="17">
        <f>ROUND(K123/12,2)</f>
        <v>0</v>
      </c>
      <c r="M123" s="17">
        <f>L123*2</f>
        <v>0</v>
      </c>
      <c r="N123" s="18"/>
      <c r="O123" s="47">
        <f t="shared" si="3"/>
        <v>0</v>
      </c>
      <c r="P123" s="20">
        <f>ROUND(O123/24,2)</f>
        <v>0</v>
      </c>
      <c r="Q123" s="21">
        <f>P123*2</f>
        <v>0</v>
      </c>
      <c r="R123" s="22">
        <v>0</v>
      </c>
    </row>
    <row r="124" spans="1:18" x14ac:dyDescent="0.5">
      <c r="A124" s="14" t="s">
        <v>52</v>
      </c>
      <c r="B124" s="162" t="s">
        <v>12</v>
      </c>
      <c r="C124" s="163">
        <v>21</v>
      </c>
      <c r="D124" s="17">
        <f>ROUND(C124/18,2)</f>
        <v>1.17</v>
      </c>
      <c r="E124" s="17"/>
      <c r="F124" s="18">
        <f>SUM(D124,E125:E126)</f>
        <v>1.17</v>
      </c>
      <c r="G124" s="163">
        <v>9</v>
      </c>
      <c r="H124" s="17">
        <f>ROUND(G124/18,2)</f>
        <v>0.5</v>
      </c>
      <c r="I124" s="17"/>
      <c r="J124" s="18">
        <f>SUM(H124,I125:I126)</f>
        <v>0.5</v>
      </c>
      <c r="K124" s="163">
        <v>0</v>
      </c>
      <c r="L124" s="17">
        <f>ROUND(K124/18,2)</f>
        <v>0</v>
      </c>
      <c r="M124" s="17"/>
      <c r="N124" s="18">
        <f>SUM(L124,M125:M126)</f>
        <v>0</v>
      </c>
      <c r="O124" s="19">
        <f t="shared" si="3"/>
        <v>30</v>
      </c>
      <c r="P124" s="20">
        <f>ROUND(O124/36,2)</f>
        <v>0.83</v>
      </c>
      <c r="Q124" s="21" t="s">
        <v>29</v>
      </c>
      <c r="R124" s="22">
        <f>SUM(P124,Q125:Q126)</f>
        <v>0.83</v>
      </c>
    </row>
    <row r="125" spans="1:18" x14ac:dyDescent="0.5">
      <c r="A125" s="65"/>
      <c r="B125" s="162" t="s">
        <v>13</v>
      </c>
      <c r="C125" s="163">
        <v>0</v>
      </c>
      <c r="D125" s="17">
        <f>ROUND(C125/12,2)</f>
        <v>0</v>
      </c>
      <c r="E125" s="17">
        <f>D125*2</f>
        <v>0</v>
      </c>
      <c r="F125" s="18"/>
      <c r="G125" s="163">
        <v>0</v>
      </c>
      <c r="H125" s="17">
        <f>ROUND(G125/12,2)</f>
        <v>0</v>
      </c>
      <c r="I125" s="17">
        <f>H125*2</f>
        <v>0</v>
      </c>
      <c r="J125" s="18"/>
      <c r="K125" s="163">
        <v>0</v>
      </c>
      <c r="L125" s="17">
        <f>ROUND(K125/12,2)</f>
        <v>0</v>
      </c>
      <c r="M125" s="17">
        <f>L125*2</f>
        <v>0</v>
      </c>
      <c r="N125" s="18"/>
      <c r="O125" s="19">
        <f t="shared" si="3"/>
        <v>0</v>
      </c>
      <c r="P125" s="20">
        <f>ROUND(O125/24,2)</f>
        <v>0</v>
      </c>
      <c r="Q125" s="21">
        <f>P125*2</f>
        <v>0</v>
      </c>
      <c r="R125" s="22">
        <v>0</v>
      </c>
    </row>
    <row r="126" spans="1:18" x14ac:dyDescent="0.5">
      <c r="A126" s="65"/>
      <c r="B126" s="162" t="s">
        <v>14</v>
      </c>
      <c r="C126" s="163">
        <v>0</v>
      </c>
      <c r="D126" s="17">
        <f>ROUND(C126/12,2)</f>
        <v>0</v>
      </c>
      <c r="E126" s="17">
        <f>D126*2</f>
        <v>0</v>
      </c>
      <c r="F126" s="18"/>
      <c r="G126" s="163">
        <v>0</v>
      </c>
      <c r="H126" s="17">
        <f>ROUND(G126/12,2)</f>
        <v>0</v>
      </c>
      <c r="I126" s="17">
        <f>H126*2</f>
        <v>0</v>
      </c>
      <c r="J126" s="18"/>
      <c r="K126" s="163">
        <v>0</v>
      </c>
      <c r="L126" s="17">
        <f>ROUND(K126/12,2)</f>
        <v>0</v>
      </c>
      <c r="M126" s="17">
        <f>L126*2</f>
        <v>0</v>
      </c>
      <c r="N126" s="18"/>
      <c r="O126" s="47">
        <f t="shared" si="3"/>
        <v>0</v>
      </c>
      <c r="P126" s="20">
        <f>ROUND(O126/24,2)</f>
        <v>0</v>
      </c>
      <c r="Q126" s="21">
        <f>P126*2</f>
        <v>0</v>
      </c>
      <c r="R126" s="22">
        <v>0</v>
      </c>
    </row>
    <row r="127" spans="1:18" x14ac:dyDescent="0.5">
      <c r="A127" s="14" t="s">
        <v>53</v>
      </c>
      <c r="B127" s="162" t="s">
        <v>12</v>
      </c>
      <c r="C127" s="163">
        <v>60</v>
      </c>
      <c r="D127" s="17">
        <f>ROUND(C127/18,2)</f>
        <v>3.33</v>
      </c>
      <c r="E127" s="17"/>
      <c r="F127" s="18">
        <f>SUM(D127,E128:E129)</f>
        <v>3.33</v>
      </c>
      <c r="G127" s="163">
        <v>38</v>
      </c>
      <c r="H127" s="17">
        <f>ROUND(G127/18,2)</f>
        <v>2.11</v>
      </c>
      <c r="I127" s="17"/>
      <c r="J127" s="18">
        <f>SUM(H127,I128:I129)</f>
        <v>2.11</v>
      </c>
      <c r="K127" s="163">
        <v>0</v>
      </c>
      <c r="L127" s="17">
        <f>ROUND(K127/18,2)</f>
        <v>0</v>
      </c>
      <c r="M127" s="17"/>
      <c r="N127" s="18">
        <f>SUM(L127,M128:M129)</f>
        <v>0</v>
      </c>
      <c r="O127" s="19">
        <f t="shared" si="3"/>
        <v>98</v>
      </c>
      <c r="P127" s="20">
        <f>ROUND(O127/36,2)</f>
        <v>2.72</v>
      </c>
      <c r="Q127" s="21" t="s">
        <v>29</v>
      </c>
      <c r="R127" s="22">
        <f>SUM(P127,Q128:Q129)</f>
        <v>2.72</v>
      </c>
    </row>
    <row r="128" spans="1:18" x14ac:dyDescent="0.5">
      <c r="A128" s="65"/>
      <c r="B128" s="162" t="s">
        <v>13</v>
      </c>
      <c r="C128" s="163">
        <v>0</v>
      </c>
      <c r="D128" s="17">
        <f>ROUND(C128/12,2)</f>
        <v>0</v>
      </c>
      <c r="E128" s="17">
        <f>D128*2</f>
        <v>0</v>
      </c>
      <c r="F128" s="18"/>
      <c r="G128" s="163">
        <v>0</v>
      </c>
      <c r="H128" s="17">
        <f>ROUND(G128/12,2)</f>
        <v>0</v>
      </c>
      <c r="I128" s="17">
        <f>H128*2</f>
        <v>0</v>
      </c>
      <c r="J128" s="18"/>
      <c r="K128" s="163">
        <v>0</v>
      </c>
      <c r="L128" s="17">
        <f>ROUND(K128/12,2)</f>
        <v>0</v>
      </c>
      <c r="M128" s="17">
        <f>L128*2</f>
        <v>0</v>
      </c>
      <c r="N128" s="18"/>
      <c r="O128" s="19">
        <f t="shared" si="3"/>
        <v>0</v>
      </c>
      <c r="P128" s="20">
        <f>ROUND(O128/24,2)</f>
        <v>0</v>
      </c>
      <c r="Q128" s="21">
        <f>P128*2</f>
        <v>0</v>
      </c>
      <c r="R128" s="22">
        <v>0</v>
      </c>
    </row>
    <row r="129" spans="1:18" x14ac:dyDescent="0.5">
      <c r="A129" s="65"/>
      <c r="B129" s="162" t="s">
        <v>14</v>
      </c>
      <c r="C129" s="163">
        <v>0</v>
      </c>
      <c r="D129" s="17">
        <f>ROUND(C129/12,2)</f>
        <v>0</v>
      </c>
      <c r="E129" s="17">
        <f>D129*2</f>
        <v>0</v>
      </c>
      <c r="F129" s="18"/>
      <c r="G129" s="163">
        <v>0</v>
      </c>
      <c r="H129" s="17">
        <f>ROUND(G129/12,2)</f>
        <v>0</v>
      </c>
      <c r="I129" s="17">
        <f>H129*2</f>
        <v>0</v>
      </c>
      <c r="J129" s="18"/>
      <c r="K129" s="163">
        <v>0</v>
      </c>
      <c r="L129" s="17">
        <f>ROUND(K129/12,2)</f>
        <v>0</v>
      </c>
      <c r="M129" s="17">
        <f>L129*2</f>
        <v>0</v>
      </c>
      <c r="N129" s="18"/>
      <c r="O129" s="47">
        <f t="shared" si="3"/>
        <v>0</v>
      </c>
      <c r="P129" s="20">
        <f>ROUND(O129/24,2)</f>
        <v>0</v>
      </c>
      <c r="Q129" s="21">
        <f>P129*2</f>
        <v>0</v>
      </c>
      <c r="R129" s="22">
        <v>0</v>
      </c>
    </row>
    <row r="130" spans="1:18" x14ac:dyDescent="0.5">
      <c r="A130" s="14" t="s">
        <v>54</v>
      </c>
      <c r="B130" s="162" t="s">
        <v>12</v>
      </c>
      <c r="C130" s="163">
        <v>60</v>
      </c>
      <c r="D130" s="17">
        <f>ROUND(C130/18,2)</f>
        <v>3.33</v>
      </c>
      <c r="E130" s="17"/>
      <c r="F130" s="18">
        <f>SUM(D130,E131:E132)</f>
        <v>3.33</v>
      </c>
      <c r="G130" s="163">
        <v>232</v>
      </c>
      <c r="H130" s="17">
        <f>ROUND(G130/18,2)</f>
        <v>12.89</v>
      </c>
      <c r="I130" s="17"/>
      <c r="J130" s="18">
        <f>SUM(H130,I131:I132)</f>
        <v>12.89</v>
      </c>
      <c r="K130" s="163">
        <v>0</v>
      </c>
      <c r="L130" s="17">
        <f>ROUND(K130/18,2)</f>
        <v>0</v>
      </c>
      <c r="M130" s="17"/>
      <c r="N130" s="18">
        <f>SUM(L130,M131:M132)</f>
        <v>0</v>
      </c>
      <c r="O130" s="19">
        <f t="shared" si="3"/>
        <v>292</v>
      </c>
      <c r="P130" s="20">
        <f>ROUND(O130/36,2)</f>
        <v>8.11</v>
      </c>
      <c r="Q130" s="21" t="s">
        <v>29</v>
      </c>
      <c r="R130" s="22">
        <f>SUM(P130,Q131:Q132)</f>
        <v>8.11</v>
      </c>
    </row>
    <row r="131" spans="1:18" x14ac:dyDescent="0.5">
      <c r="A131" s="65"/>
      <c r="B131" s="162" t="s">
        <v>13</v>
      </c>
      <c r="C131" s="163">
        <v>0</v>
      </c>
      <c r="D131" s="17">
        <f>ROUND(C131/12,2)</f>
        <v>0</v>
      </c>
      <c r="E131" s="17">
        <f>D131*2</f>
        <v>0</v>
      </c>
      <c r="F131" s="18"/>
      <c r="G131" s="163">
        <v>0</v>
      </c>
      <c r="H131" s="17">
        <f>ROUND(G131/12,2)</f>
        <v>0</v>
      </c>
      <c r="I131" s="17">
        <f>H131*2</f>
        <v>0</v>
      </c>
      <c r="J131" s="18"/>
      <c r="K131" s="163">
        <v>0</v>
      </c>
      <c r="L131" s="17">
        <f>ROUND(K131/12,2)</f>
        <v>0</v>
      </c>
      <c r="M131" s="17">
        <f>L131*2</f>
        <v>0</v>
      </c>
      <c r="N131" s="18"/>
      <c r="O131" s="19">
        <f t="shared" si="3"/>
        <v>0</v>
      </c>
      <c r="P131" s="20">
        <f>ROUND(O131/24,2)</f>
        <v>0</v>
      </c>
      <c r="Q131" s="21">
        <f>P131*2</f>
        <v>0</v>
      </c>
      <c r="R131" s="22">
        <v>0</v>
      </c>
    </row>
    <row r="132" spans="1:18" x14ac:dyDescent="0.5">
      <c r="A132" s="65"/>
      <c r="B132" s="162" t="s">
        <v>14</v>
      </c>
      <c r="C132" s="163">
        <v>0</v>
      </c>
      <c r="D132" s="17">
        <f>ROUND(C132/12,2)</f>
        <v>0</v>
      </c>
      <c r="E132" s="17">
        <f>D132*2</f>
        <v>0</v>
      </c>
      <c r="F132" s="18"/>
      <c r="G132" s="163">
        <v>0</v>
      </c>
      <c r="H132" s="17">
        <f>ROUND(G132/12,2)</f>
        <v>0</v>
      </c>
      <c r="I132" s="17">
        <f>H132*2</f>
        <v>0</v>
      </c>
      <c r="J132" s="18"/>
      <c r="K132" s="163">
        <v>0</v>
      </c>
      <c r="L132" s="17">
        <f>ROUND(K132/12,2)</f>
        <v>0</v>
      </c>
      <c r="M132" s="17">
        <f>L132*2</f>
        <v>0</v>
      </c>
      <c r="N132" s="18"/>
      <c r="O132" s="47">
        <f t="shared" si="3"/>
        <v>0</v>
      </c>
      <c r="P132" s="20">
        <f>ROUND(O132/24,2)</f>
        <v>0</v>
      </c>
      <c r="Q132" s="21">
        <f>P132*2</f>
        <v>0</v>
      </c>
      <c r="R132" s="22">
        <v>0</v>
      </c>
    </row>
    <row r="133" spans="1:18" x14ac:dyDescent="0.5">
      <c r="A133" s="14" t="s">
        <v>55</v>
      </c>
      <c r="B133" s="162" t="s">
        <v>12</v>
      </c>
      <c r="C133" s="163">
        <v>58</v>
      </c>
      <c r="D133" s="17">
        <f>ROUND(C133/18,2)</f>
        <v>3.22</v>
      </c>
      <c r="E133" s="17"/>
      <c r="F133" s="18">
        <f>SUM(D133,E134:E135)</f>
        <v>3.22</v>
      </c>
      <c r="G133" s="163">
        <v>58</v>
      </c>
      <c r="H133" s="17">
        <f>ROUND(G133/18,2)</f>
        <v>3.22</v>
      </c>
      <c r="I133" s="17"/>
      <c r="J133" s="18">
        <f>SUM(H133,I134:I135)</f>
        <v>3.22</v>
      </c>
      <c r="K133" s="163">
        <v>0</v>
      </c>
      <c r="L133" s="17">
        <f>ROUND(K133/18,2)</f>
        <v>0</v>
      </c>
      <c r="M133" s="17"/>
      <c r="N133" s="18">
        <f>SUM(L133,M134:M135)</f>
        <v>0</v>
      </c>
      <c r="O133" s="19">
        <f t="shared" si="3"/>
        <v>116</v>
      </c>
      <c r="P133" s="20">
        <f>ROUND(O133/36,2)</f>
        <v>3.22</v>
      </c>
      <c r="Q133" s="21" t="s">
        <v>29</v>
      </c>
      <c r="R133" s="22">
        <f>SUM(P133,Q134:Q135)</f>
        <v>3.22</v>
      </c>
    </row>
    <row r="134" spans="1:18" x14ac:dyDescent="0.5">
      <c r="A134" s="65"/>
      <c r="B134" s="162" t="s">
        <v>13</v>
      </c>
      <c r="C134" s="163">
        <v>0</v>
      </c>
      <c r="D134" s="17">
        <f>ROUND(C134/12,2)</f>
        <v>0</v>
      </c>
      <c r="E134" s="17">
        <f>D134*2</f>
        <v>0</v>
      </c>
      <c r="F134" s="18"/>
      <c r="G134" s="163">
        <v>0</v>
      </c>
      <c r="H134" s="17">
        <f>ROUND(G134/12,2)</f>
        <v>0</v>
      </c>
      <c r="I134" s="17">
        <f>H134*2</f>
        <v>0</v>
      </c>
      <c r="J134" s="18"/>
      <c r="K134" s="163">
        <v>0</v>
      </c>
      <c r="L134" s="17">
        <f>ROUND(K134/12,2)</f>
        <v>0</v>
      </c>
      <c r="M134" s="17">
        <f>L134*2</f>
        <v>0</v>
      </c>
      <c r="N134" s="18"/>
      <c r="O134" s="19">
        <f t="shared" si="3"/>
        <v>0</v>
      </c>
      <c r="P134" s="20">
        <f>ROUND(O134/24,2)</f>
        <v>0</v>
      </c>
      <c r="Q134" s="21">
        <f>P134*2</f>
        <v>0</v>
      </c>
      <c r="R134" s="22">
        <v>0</v>
      </c>
    </row>
    <row r="135" spans="1:18" x14ac:dyDescent="0.5">
      <c r="A135" s="65"/>
      <c r="B135" s="162" t="s">
        <v>14</v>
      </c>
      <c r="C135" s="163">
        <v>0</v>
      </c>
      <c r="D135" s="17">
        <f>ROUND(C135/12,2)</f>
        <v>0</v>
      </c>
      <c r="E135" s="17">
        <f>D135*2</f>
        <v>0</v>
      </c>
      <c r="F135" s="18"/>
      <c r="G135" s="163">
        <v>0</v>
      </c>
      <c r="H135" s="17">
        <f>ROUND(G135/12,2)</f>
        <v>0</v>
      </c>
      <c r="I135" s="17">
        <f>H135*2</f>
        <v>0</v>
      </c>
      <c r="J135" s="18"/>
      <c r="K135" s="163">
        <v>0</v>
      </c>
      <c r="L135" s="17">
        <f>ROUND(K135/12,2)</f>
        <v>0</v>
      </c>
      <c r="M135" s="17">
        <f>L135*2</f>
        <v>0</v>
      </c>
      <c r="N135" s="18"/>
      <c r="O135" s="47">
        <f t="shared" si="3"/>
        <v>0</v>
      </c>
      <c r="P135" s="20">
        <f>ROUND(O135/24,2)</f>
        <v>0</v>
      </c>
      <c r="Q135" s="21">
        <f>P135*2</f>
        <v>0</v>
      </c>
      <c r="R135" s="22">
        <v>0</v>
      </c>
    </row>
    <row r="136" spans="1:18" x14ac:dyDescent="0.5">
      <c r="A136" s="14" t="s">
        <v>56</v>
      </c>
      <c r="B136" s="162" t="s">
        <v>12</v>
      </c>
      <c r="C136" s="163">
        <v>0</v>
      </c>
      <c r="D136" s="17">
        <f>ROUND(C136/18,2)</f>
        <v>0</v>
      </c>
      <c r="E136" s="17"/>
      <c r="F136" s="18">
        <f>SUM(D136,E137:E138)</f>
        <v>0</v>
      </c>
      <c r="G136" s="163">
        <v>13</v>
      </c>
      <c r="H136" s="17">
        <f>ROUND(G136/18,2)</f>
        <v>0.72</v>
      </c>
      <c r="I136" s="17"/>
      <c r="J136" s="18">
        <f>SUM(H136,I137:I138)</f>
        <v>0.72</v>
      </c>
      <c r="K136" s="163">
        <v>0</v>
      </c>
      <c r="L136" s="17">
        <f>ROUND(K136/18,2)</f>
        <v>0</v>
      </c>
      <c r="M136" s="17"/>
      <c r="N136" s="18">
        <f>SUM(L136,M137:M138)</f>
        <v>0</v>
      </c>
      <c r="O136" s="19">
        <f t="shared" si="3"/>
        <v>13</v>
      </c>
      <c r="P136" s="20">
        <f>ROUND(O136/36,2)</f>
        <v>0.36</v>
      </c>
      <c r="Q136" s="21" t="s">
        <v>29</v>
      </c>
      <c r="R136" s="22">
        <f>SUM(P136,Q137:Q138)</f>
        <v>0.36</v>
      </c>
    </row>
    <row r="137" spans="1:18" x14ac:dyDescent="0.5">
      <c r="A137" s="65"/>
      <c r="B137" s="162" t="s">
        <v>13</v>
      </c>
      <c r="C137" s="163">
        <v>0</v>
      </c>
      <c r="D137" s="17">
        <f>ROUND(C137/12,2)</f>
        <v>0</v>
      </c>
      <c r="E137" s="17">
        <f>D137*2</f>
        <v>0</v>
      </c>
      <c r="F137" s="18"/>
      <c r="G137" s="163">
        <v>0</v>
      </c>
      <c r="H137" s="17">
        <f>ROUND(G137/12,2)</f>
        <v>0</v>
      </c>
      <c r="I137" s="17">
        <f>H137*2</f>
        <v>0</v>
      </c>
      <c r="J137" s="18"/>
      <c r="K137" s="163">
        <v>0</v>
      </c>
      <c r="L137" s="17">
        <f>ROUND(K137/12,2)</f>
        <v>0</v>
      </c>
      <c r="M137" s="17">
        <f>L137*2</f>
        <v>0</v>
      </c>
      <c r="N137" s="18"/>
      <c r="O137" s="19">
        <f t="shared" si="3"/>
        <v>0</v>
      </c>
      <c r="P137" s="20">
        <f>ROUND(O137/24,2)</f>
        <v>0</v>
      </c>
      <c r="Q137" s="21">
        <f>P137*2</f>
        <v>0</v>
      </c>
      <c r="R137" s="22">
        <v>0</v>
      </c>
    </row>
    <row r="138" spans="1:18" x14ac:dyDescent="0.5">
      <c r="A138" s="65"/>
      <c r="B138" s="162" t="s">
        <v>14</v>
      </c>
      <c r="C138" s="163">
        <v>0</v>
      </c>
      <c r="D138" s="17">
        <f>ROUND(C138/12,2)</f>
        <v>0</v>
      </c>
      <c r="E138" s="17">
        <f>D138*2</f>
        <v>0</v>
      </c>
      <c r="F138" s="18"/>
      <c r="G138" s="163">
        <v>0</v>
      </c>
      <c r="H138" s="17">
        <f>ROUND(G138/12,2)</f>
        <v>0</v>
      </c>
      <c r="I138" s="17">
        <f>H138*2</f>
        <v>0</v>
      </c>
      <c r="J138" s="18"/>
      <c r="K138" s="163">
        <v>0</v>
      </c>
      <c r="L138" s="17">
        <f>ROUND(K138/12,2)</f>
        <v>0</v>
      </c>
      <c r="M138" s="17">
        <f>L138*2</f>
        <v>0</v>
      </c>
      <c r="N138" s="18"/>
      <c r="O138" s="47">
        <f t="shared" si="3"/>
        <v>0</v>
      </c>
      <c r="P138" s="20">
        <f>ROUND(O138/24,2)</f>
        <v>0</v>
      </c>
      <c r="Q138" s="21">
        <f>P138*2</f>
        <v>0</v>
      </c>
      <c r="R138" s="22">
        <v>0</v>
      </c>
    </row>
    <row r="139" spans="1:18" x14ac:dyDescent="0.5">
      <c r="A139" s="14" t="s">
        <v>57</v>
      </c>
      <c r="B139" s="162" t="s">
        <v>12</v>
      </c>
      <c r="C139" s="163">
        <v>381</v>
      </c>
      <c r="D139" s="17">
        <f>ROUND(C139/18,2)</f>
        <v>21.17</v>
      </c>
      <c r="E139" s="17"/>
      <c r="F139" s="18">
        <f>SUM(D139,E140:E141)</f>
        <v>21.17</v>
      </c>
      <c r="G139" s="163">
        <v>357</v>
      </c>
      <c r="H139" s="17">
        <f>ROUND(G139/18,2)</f>
        <v>19.829999999999998</v>
      </c>
      <c r="I139" s="17"/>
      <c r="J139" s="18">
        <f>SUM(H139,I140:I141)</f>
        <v>19.829999999999998</v>
      </c>
      <c r="K139" s="163">
        <v>0</v>
      </c>
      <c r="L139" s="17">
        <f>ROUND(K139/18,2)</f>
        <v>0</v>
      </c>
      <c r="M139" s="17"/>
      <c r="N139" s="18">
        <f>SUM(L139,M140:M141)</f>
        <v>0</v>
      </c>
      <c r="O139" s="19">
        <f t="shared" si="3"/>
        <v>738</v>
      </c>
      <c r="P139" s="20">
        <f>ROUND(O139/36,2)</f>
        <v>20.5</v>
      </c>
      <c r="Q139" s="21" t="s">
        <v>29</v>
      </c>
      <c r="R139" s="22">
        <f>SUM(P139,Q140:Q141)</f>
        <v>20.5</v>
      </c>
    </row>
    <row r="140" spans="1:18" x14ac:dyDescent="0.5">
      <c r="A140" s="65"/>
      <c r="B140" s="162" t="s">
        <v>13</v>
      </c>
      <c r="C140" s="163">
        <v>0</v>
      </c>
      <c r="D140" s="17">
        <f>ROUND(C140/12,2)</f>
        <v>0</v>
      </c>
      <c r="E140" s="17">
        <f>D140*2</f>
        <v>0</v>
      </c>
      <c r="F140" s="18"/>
      <c r="G140" s="163">
        <v>0</v>
      </c>
      <c r="H140" s="17">
        <f>ROUND(G140/12,2)</f>
        <v>0</v>
      </c>
      <c r="I140" s="17">
        <f>H140*2</f>
        <v>0</v>
      </c>
      <c r="J140" s="18"/>
      <c r="K140" s="163">
        <v>0</v>
      </c>
      <c r="L140" s="17">
        <f>ROUND(K140/12,2)</f>
        <v>0</v>
      </c>
      <c r="M140" s="17">
        <f>L140*2</f>
        <v>0</v>
      </c>
      <c r="N140" s="18"/>
      <c r="O140" s="19">
        <f t="shared" si="3"/>
        <v>0</v>
      </c>
      <c r="P140" s="20">
        <f>ROUND(O140/24,2)</f>
        <v>0</v>
      </c>
      <c r="Q140" s="21">
        <f>P140*2</f>
        <v>0</v>
      </c>
      <c r="R140" s="22">
        <v>0</v>
      </c>
    </row>
    <row r="141" spans="1:18" x14ac:dyDescent="0.5">
      <c r="A141" s="65"/>
      <c r="B141" s="162" t="s">
        <v>14</v>
      </c>
      <c r="C141" s="163">
        <v>0</v>
      </c>
      <c r="D141" s="17">
        <f>ROUND(C141/12,2)</f>
        <v>0</v>
      </c>
      <c r="E141" s="17">
        <f>D141*2</f>
        <v>0</v>
      </c>
      <c r="F141" s="18"/>
      <c r="G141" s="163">
        <v>0</v>
      </c>
      <c r="H141" s="17">
        <f>ROUND(G141/12,2)</f>
        <v>0</v>
      </c>
      <c r="I141" s="17">
        <f>H141*2</f>
        <v>0</v>
      </c>
      <c r="J141" s="18"/>
      <c r="K141" s="163">
        <v>0</v>
      </c>
      <c r="L141" s="17">
        <f>ROUND(K141/12,2)</f>
        <v>0</v>
      </c>
      <c r="M141" s="17">
        <f>L141*2</f>
        <v>0</v>
      </c>
      <c r="N141" s="18"/>
      <c r="O141" s="47">
        <f t="shared" si="3"/>
        <v>0</v>
      </c>
      <c r="P141" s="20">
        <f>ROUND(O141/24,2)</f>
        <v>0</v>
      </c>
      <c r="Q141" s="21">
        <f>P141*2</f>
        <v>0</v>
      </c>
      <c r="R141" s="22">
        <v>0</v>
      </c>
    </row>
    <row r="142" spans="1:18" x14ac:dyDescent="0.5">
      <c r="A142" s="14" t="s">
        <v>58</v>
      </c>
      <c r="B142" s="162" t="s">
        <v>12</v>
      </c>
      <c r="C142" s="163">
        <v>0</v>
      </c>
      <c r="D142" s="17">
        <f>ROUND(C142/18,2)</f>
        <v>0</v>
      </c>
      <c r="E142" s="17"/>
      <c r="F142" s="18">
        <f>SUM(D142,E143:E144)</f>
        <v>0</v>
      </c>
      <c r="G142" s="163">
        <v>3</v>
      </c>
      <c r="H142" s="17">
        <f>ROUND(G142/18,2)</f>
        <v>0.17</v>
      </c>
      <c r="I142" s="17"/>
      <c r="J142" s="18">
        <f>SUM(H142,I143:I144)</f>
        <v>0.17</v>
      </c>
      <c r="K142" s="163">
        <v>0</v>
      </c>
      <c r="L142" s="17">
        <f>ROUND(K142/18,2)</f>
        <v>0</v>
      </c>
      <c r="M142" s="17"/>
      <c r="N142" s="18">
        <f>SUM(L142,M143:M144)</f>
        <v>0</v>
      </c>
      <c r="O142" s="19">
        <f t="shared" si="3"/>
        <v>3</v>
      </c>
      <c r="P142" s="20">
        <f>ROUND(O142/36,2)</f>
        <v>0.08</v>
      </c>
      <c r="Q142" s="21" t="s">
        <v>29</v>
      </c>
      <c r="R142" s="22">
        <f>SUM(P142,Q143:Q144)</f>
        <v>0.08</v>
      </c>
    </row>
    <row r="143" spans="1:18" x14ac:dyDescent="0.5">
      <c r="A143" s="65"/>
      <c r="B143" s="162" t="s">
        <v>13</v>
      </c>
      <c r="C143" s="163">
        <v>0</v>
      </c>
      <c r="D143" s="17">
        <f>ROUND(C143/12,2)</f>
        <v>0</v>
      </c>
      <c r="E143" s="17">
        <f>D143*2</f>
        <v>0</v>
      </c>
      <c r="F143" s="18"/>
      <c r="G143" s="163">
        <v>0</v>
      </c>
      <c r="H143" s="17">
        <f>ROUND(G143/12,2)</f>
        <v>0</v>
      </c>
      <c r="I143" s="17">
        <f>H143*2</f>
        <v>0</v>
      </c>
      <c r="J143" s="18"/>
      <c r="K143" s="163">
        <v>0</v>
      </c>
      <c r="L143" s="17">
        <f>ROUND(K143/12,2)</f>
        <v>0</v>
      </c>
      <c r="M143" s="17">
        <f>L143*2</f>
        <v>0</v>
      </c>
      <c r="N143" s="18"/>
      <c r="O143" s="19">
        <f t="shared" si="3"/>
        <v>0</v>
      </c>
      <c r="P143" s="20">
        <f>ROUND(O143/24,2)</f>
        <v>0</v>
      </c>
      <c r="Q143" s="21">
        <f>P143*2</f>
        <v>0</v>
      </c>
      <c r="R143" s="22">
        <v>0</v>
      </c>
    </row>
    <row r="144" spans="1:18" x14ac:dyDescent="0.5">
      <c r="A144" s="65"/>
      <c r="B144" s="162" t="s">
        <v>14</v>
      </c>
      <c r="C144" s="163">
        <v>0</v>
      </c>
      <c r="D144" s="17">
        <f>ROUND(C144/12,2)</f>
        <v>0</v>
      </c>
      <c r="E144" s="17">
        <f>D144*2</f>
        <v>0</v>
      </c>
      <c r="F144" s="18"/>
      <c r="G144" s="163">
        <v>0</v>
      </c>
      <c r="H144" s="17">
        <f>ROUND(G144/12,2)</f>
        <v>0</v>
      </c>
      <c r="I144" s="17">
        <f>H144*2</f>
        <v>0</v>
      </c>
      <c r="J144" s="18"/>
      <c r="K144" s="163">
        <v>0</v>
      </c>
      <c r="L144" s="17">
        <f>ROUND(K144/12,2)</f>
        <v>0</v>
      </c>
      <c r="M144" s="17">
        <f>L144*2</f>
        <v>0</v>
      </c>
      <c r="N144" s="18"/>
      <c r="O144" s="47">
        <f t="shared" si="3"/>
        <v>0</v>
      </c>
      <c r="P144" s="20">
        <f>ROUND(O144/24,2)</f>
        <v>0</v>
      </c>
      <c r="Q144" s="21">
        <f>P144*2</f>
        <v>0</v>
      </c>
      <c r="R144" s="22">
        <v>0</v>
      </c>
    </row>
    <row r="145" spans="1:18" x14ac:dyDescent="0.5">
      <c r="A145" s="14" t="s">
        <v>59</v>
      </c>
      <c r="B145" s="162" t="s">
        <v>12</v>
      </c>
      <c r="C145" s="163">
        <v>70</v>
      </c>
      <c r="D145" s="17">
        <f>ROUND(C145/18,2)</f>
        <v>3.89</v>
      </c>
      <c r="E145" s="17"/>
      <c r="F145" s="18">
        <f>SUM(D145,E146:E147)</f>
        <v>3.89</v>
      </c>
      <c r="G145" s="163">
        <v>75</v>
      </c>
      <c r="H145" s="17">
        <f>ROUND(G145/18,2)</f>
        <v>4.17</v>
      </c>
      <c r="I145" s="17"/>
      <c r="J145" s="18">
        <f>SUM(H145,I146:I147)</f>
        <v>4.17</v>
      </c>
      <c r="K145" s="163">
        <v>0</v>
      </c>
      <c r="L145" s="17">
        <f>ROUND(K145/18,2)</f>
        <v>0</v>
      </c>
      <c r="M145" s="17"/>
      <c r="N145" s="18">
        <f>SUM(L145,M146:M147)</f>
        <v>0</v>
      </c>
      <c r="O145" s="19">
        <f t="shared" si="3"/>
        <v>145</v>
      </c>
      <c r="P145" s="20">
        <f>ROUND(O145/36,2)</f>
        <v>4.03</v>
      </c>
      <c r="Q145" s="21" t="s">
        <v>29</v>
      </c>
      <c r="R145" s="22">
        <f>SUM(P145,Q146:Q147)</f>
        <v>4.03</v>
      </c>
    </row>
    <row r="146" spans="1:18" x14ac:dyDescent="0.5">
      <c r="A146" s="65"/>
      <c r="B146" s="162" t="s">
        <v>13</v>
      </c>
      <c r="C146" s="163">
        <v>0</v>
      </c>
      <c r="D146" s="17">
        <f>ROUND(C146/12,2)</f>
        <v>0</v>
      </c>
      <c r="E146" s="17">
        <f>D146*2</f>
        <v>0</v>
      </c>
      <c r="F146" s="18"/>
      <c r="G146" s="163">
        <v>0</v>
      </c>
      <c r="H146" s="17">
        <f>ROUND(G146/12,2)</f>
        <v>0</v>
      </c>
      <c r="I146" s="17">
        <f>H146*2</f>
        <v>0</v>
      </c>
      <c r="J146" s="18"/>
      <c r="K146" s="163">
        <v>0</v>
      </c>
      <c r="L146" s="17">
        <f>ROUND(K146/12,2)</f>
        <v>0</v>
      </c>
      <c r="M146" s="17">
        <f>L146*2</f>
        <v>0</v>
      </c>
      <c r="N146" s="18"/>
      <c r="O146" s="19">
        <f t="shared" si="3"/>
        <v>0</v>
      </c>
      <c r="P146" s="20">
        <f>ROUND(O146/24,2)</f>
        <v>0</v>
      </c>
      <c r="Q146" s="21">
        <f>P146*2</f>
        <v>0</v>
      </c>
      <c r="R146" s="22">
        <v>0</v>
      </c>
    </row>
    <row r="147" spans="1:18" x14ac:dyDescent="0.5">
      <c r="A147" s="65"/>
      <c r="B147" s="162" t="s">
        <v>14</v>
      </c>
      <c r="C147" s="163">
        <v>0</v>
      </c>
      <c r="D147" s="17">
        <f>ROUND(C147/12,2)</f>
        <v>0</v>
      </c>
      <c r="E147" s="17">
        <f>D147*2</f>
        <v>0</v>
      </c>
      <c r="F147" s="18"/>
      <c r="G147" s="163">
        <v>0</v>
      </c>
      <c r="H147" s="17">
        <f>ROUND(G147/12,2)</f>
        <v>0</v>
      </c>
      <c r="I147" s="17">
        <f>H147*2</f>
        <v>0</v>
      </c>
      <c r="J147" s="18"/>
      <c r="K147" s="163">
        <v>0</v>
      </c>
      <c r="L147" s="17">
        <f>ROUND(K147/12,2)</f>
        <v>0</v>
      </c>
      <c r="M147" s="17">
        <f>L147*2</f>
        <v>0</v>
      </c>
      <c r="N147" s="18"/>
      <c r="O147" s="47">
        <f t="shared" si="3"/>
        <v>0</v>
      </c>
      <c r="P147" s="20">
        <f>ROUND(O147/24,2)</f>
        <v>0</v>
      </c>
      <c r="Q147" s="21">
        <f>P147*2</f>
        <v>0</v>
      </c>
      <c r="R147" s="22">
        <v>0</v>
      </c>
    </row>
    <row r="148" spans="1:18" x14ac:dyDescent="0.5">
      <c r="A148" s="66" t="s">
        <v>27</v>
      </c>
      <c r="B148" s="171" t="s">
        <v>12</v>
      </c>
      <c r="C148" s="177">
        <f>SUM(C118,C121,C124,C127,C130,C133,C136,C139,C142,C145)</f>
        <v>733</v>
      </c>
      <c r="D148" s="73">
        <f>ROUND(C148/18,2)</f>
        <v>40.72</v>
      </c>
      <c r="E148" s="51"/>
      <c r="F148" s="74">
        <f>SUM(D148,E149:E150)</f>
        <v>40.72</v>
      </c>
      <c r="G148" s="177">
        <f>SUM(G118,G121,G124,G127,G130,G133,G136,G139,G142,G145)</f>
        <v>1214</v>
      </c>
      <c r="H148" s="73">
        <f>ROUND(G148/18,2)</f>
        <v>67.44</v>
      </c>
      <c r="I148" s="51"/>
      <c r="J148" s="74">
        <f>SUM(H148,I149:I150)</f>
        <v>67.44</v>
      </c>
      <c r="K148" s="177">
        <f>SUM(K118,K121,K124,K127,K130,K133,K136,K139,K142,K145)</f>
        <v>0</v>
      </c>
      <c r="L148" s="73">
        <f>ROUND(K148/18,2)</f>
        <v>0</v>
      </c>
      <c r="M148" s="51"/>
      <c r="N148" s="74">
        <f>SUM(L148,M149:M150)</f>
        <v>0</v>
      </c>
      <c r="O148" s="53">
        <f t="shared" si="3"/>
        <v>1947</v>
      </c>
      <c r="P148" s="54">
        <f>ROUND(O148/36,2)</f>
        <v>54.08</v>
      </c>
      <c r="Q148" s="55" t="s">
        <v>29</v>
      </c>
      <c r="R148" s="22">
        <f>SUM(P148,Q149:Q150)</f>
        <v>54.08</v>
      </c>
    </row>
    <row r="149" spans="1:18" x14ac:dyDescent="0.5">
      <c r="A149" s="67"/>
      <c r="B149" s="171" t="s">
        <v>13</v>
      </c>
      <c r="C149" s="177">
        <f>SUM(C119,C122,C125,C128,C131,C134,C137,C140,C143,C146)</f>
        <v>0</v>
      </c>
      <c r="D149" s="51">
        <f>ROUND(C149/12,2)</f>
        <v>0</v>
      </c>
      <c r="E149" s="51">
        <f>D149*2</f>
        <v>0</v>
      </c>
      <c r="F149" s="52"/>
      <c r="G149" s="177">
        <f>SUM(G119,G122,G125,G128,G131,G134,G137,G140,G143,G146)</f>
        <v>0</v>
      </c>
      <c r="H149" s="51">
        <f>ROUND(G149/12,2)</f>
        <v>0</v>
      </c>
      <c r="I149" s="51">
        <f>H149*2</f>
        <v>0</v>
      </c>
      <c r="J149" s="52"/>
      <c r="K149" s="177">
        <f>SUM(K119,K122,K125,K128,K131,K134,K137,K140,K143,K146)</f>
        <v>0</v>
      </c>
      <c r="L149" s="51">
        <f>ROUND(K149/12,2)</f>
        <v>0</v>
      </c>
      <c r="M149" s="51">
        <f>L149*2</f>
        <v>0</v>
      </c>
      <c r="N149" s="52"/>
      <c r="O149" s="53">
        <f t="shared" si="3"/>
        <v>0</v>
      </c>
      <c r="P149" s="54">
        <f>ROUND(O149/24,2)</f>
        <v>0</v>
      </c>
      <c r="Q149" s="55">
        <f>P149*2</f>
        <v>0</v>
      </c>
      <c r="R149" s="22">
        <v>0</v>
      </c>
    </row>
    <row r="150" spans="1:18" ht="22.5" thickBot="1" x14ac:dyDescent="0.55000000000000004">
      <c r="A150" s="69"/>
      <c r="B150" s="172" t="s">
        <v>14</v>
      </c>
      <c r="C150" s="178">
        <f>SUM(C120,C123,C126,C129,C132,C135,C138,C141,C144,C147)</f>
        <v>0</v>
      </c>
      <c r="D150" s="58">
        <f>ROUND(C150/12,2)</f>
        <v>0</v>
      </c>
      <c r="E150" s="58">
        <f>D150*2</f>
        <v>0</v>
      </c>
      <c r="F150" s="59"/>
      <c r="G150" s="178">
        <f>SUM(G120,G123,G126,G129,G132,G135,G138,G141,G144,G147)</f>
        <v>0</v>
      </c>
      <c r="H150" s="58">
        <f>ROUND(G150/12,2)</f>
        <v>0</v>
      </c>
      <c r="I150" s="58">
        <f>H150*2</f>
        <v>0</v>
      </c>
      <c r="J150" s="59"/>
      <c r="K150" s="178">
        <f>SUM(K120,K123,K126,K129,K132,K135,K138,K141,K144,K147)</f>
        <v>0</v>
      </c>
      <c r="L150" s="58">
        <f>ROUND(K150/12,2)</f>
        <v>0</v>
      </c>
      <c r="M150" s="58">
        <f>L150*2</f>
        <v>0</v>
      </c>
      <c r="N150" s="59"/>
      <c r="O150" s="60">
        <f t="shared" si="3"/>
        <v>0</v>
      </c>
      <c r="P150" s="61">
        <f>ROUND(O150/24,2)</f>
        <v>0</v>
      </c>
      <c r="Q150" s="62">
        <f>P150*2</f>
        <v>0</v>
      </c>
      <c r="R150" s="31">
        <v>0</v>
      </c>
    </row>
    <row r="151" spans="1:18" x14ac:dyDescent="0.5">
      <c r="A151" s="32" t="s">
        <v>60</v>
      </c>
      <c r="B151" s="179"/>
      <c r="C151" s="168"/>
      <c r="D151" s="35"/>
      <c r="E151" s="35"/>
      <c r="F151" s="36"/>
      <c r="G151" s="168"/>
      <c r="H151" s="35"/>
      <c r="I151" s="35"/>
      <c r="J151" s="36"/>
      <c r="K151" s="168"/>
      <c r="L151" s="35"/>
      <c r="M151" s="35"/>
      <c r="N151" s="36"/>
      <c r="O151" s="71"/>
      <c r="P151" s="42"/>
      <c r="Q151" s="42"/>
      <c r="R151" s="40"/>
    </row>
    <row r="152" spans="1:18" x14ac:dyDescent="0.5">
      <c r="A152" s="14" t="s">
        <v>11</v>
      </c>
      <c r="B152" s="162" t="s">
        <v>12</v>
      </c>
      <c r="C152" s="163">
        <v>1191</v>
      </c>
      <c r="D152" s="17">
        <f>ROUND(C152/18,2)</f>
        <v>66.17</v>
      </c>
      <c r="E152" s="17"/>
      <c r="F152" s="18">
        <f>SUM(D152,E153:E154)</f>
        <v>66.17</v>
      </c>
      <c r="G152" s="163">
        <v>963</v>
      </c>
      <c r="H152" s="17">
        <f>ROUND(G152/18,2)</f>
        <v>53.5</v>
      </c>
      <c r="I152" s="17"/>
      <c r="J152" s="18">
        <f>SUM(H152,I153:I154)</f>
        <v>53.5</v>
      </c>
      <c r="K152" s="163">
        <v>0</v>
      </c>
      <c r="L152" s="17">
        <f>ROUND(K152/18,2)</f>
        <v>0</v>
      </c>
      <c r="M152" s="17"/>
      <c r="N152" s="18">
        <f>SUM(L152,M153:M154)</f>
        <v>0</v>
      </c>
      <c r="O152" s="19">
        <f>SUM(G152,K152,C152)</f>
        <v>2154</v>
      </c>
      <c r="P152" s="20">
        <f>ROUND(O152/36,2)</f>
        <v>59.83</v>
      </c>
      <c r="Q152" s="21" t="s">
        <v>29</v>
      </c>
      <c r="R152" s="22">
        <f>SUM(P152,Q153:Q154)</f>
        <v>59.83</v>
      </c>
    </row>
    <row r="153" spans="1:18" x14ac:dyDescent="0.5">
      <c r="A153" s="65"/>
      <c r="B153" s="162" t="s">
        <v>13</v>
      </c>
      <c r="C153" s="163">
        <v>0</v>
      </c>
      <c r="D153" s="17">
        <f>ROUND(C153/12,2)</f>
        <v>0</v>
      </c>
      <c r="E153" s="17">
        <f>D153*1</f>
        <v>0</v>
      </c>
      <c r="F153" s="18"/>
      <c r="G153" s="163">
        <v>0</v>
      </c>
      <c r="H153" s="17">
        <f>ROUND(G153/12,2)</f>
        <v>0</v>
      </c>
      <c r="I153" s="17">
        <f>H153*1</f>
        <v>0</v>
      </c>
      <c r="J153" s="18"/>
      <c r="K153" s="163">
        <v>0</v>
      </c>
      <c r="L153" s="17">
        <f>ROUND(K153/12,2)</f>
        <v>0</v>
      </c>
      <c r="M153" s="17">
        <f>L153*1</f>
        <v>0</v>
      </c>
      <c r="N153" s="18"/>
      <c r="O153" s="19">
        <f>SUM(G153,K153,C153)</f>
        <v>0</v>
      </c>
      <c r="P153" s="20">
        <f>ROUND(O153/24,2)</f>
        <v>0</v>
      </c>
      <c r="Q153" s="21">
        <f>P153*1</f>
        <v>0</v>
      </c>
      <c r="R153" s="22">
        <v>0</v>
      </c>
    </row>
    <row r="154" spans="1:18" ht="22.5" thickBot="1" x14ac:dyDescent="0.55000000000000004">
      <c r="A154" s="69"/>
      <c r="B154" s="165" t="s">
        <v>14</v>
      </c>
      <c r="C154" s="166">
        <v>0</v>
      </c>
      <c r="D154" s="26">
        <f>ROUND(C154/12,2)</f>
        <v>0</v>
      </c>
      <c r="E154" s="26">
        <f>D154*1</f>
        <v>0</v>
      </c>
      <c r="F154" s="27"/>
      <c r="G154" s="166">
        <v>0</v>
      </c>
      <c r="H154" s="26">
        <f>ROUND(G154/12,2)</f>
        <v>0</v>
      </c>
      <c r="I154" s="26">
        <f>H154*1</f>
        <v>0</v>
      </c>
      <c r="J154" s="27"/>
      <c r="K154" s="166">
        <v>0</v>
      </c>
      <c r="L154" s="26">
        <f>ROUND(K154/12,2)</f>
        <v>0</v>
      </c>
      <c r="M154" s="26">
        <f>L154*1</f>
        <v>0</v>
      </c>
      <c r="N154" s="27"/>
      <c r="O154" s="28">
        <f>SUM(G154,K154,C154)</f>
        <v>0</v>
      </c>
      <c r="P154" s="29">
        <f>ROUND(O154/24,2)</f>
        <v>0</v>
      </c>
      <c r="Q154" s="30">
        <f>P154*1</f>
        <v>0</v>
      </c>
      <c r="R154" s="31">
        <v>0</v>
      </c>
    </row>
    <row r="155" spans="1:18" x14ac:dyDescent="0.5">
      <c r="A155" s="32" t="s">
        <v>61</v>
      </c>
      <c r="B155" s="169"/>
      <c r="C155" s="168"/>
      <c r="D155" s="35"/>
      <c r="E155" s="35"/>
      <c r="F155" s="36"/>
      <c r="G155" s="168"/>
      <c r="H155" s="35"/>
      <c r="I155" s="35"/>
      <c r="J155" s="36"/>
      <c r="K155" s="168"/>
      <c r="L155" s="35"/>
      <c r="M155" s="35"/>
      <c r="N155" s="36"/>
      <c r="O155" s="41"/>
      <c r="P155" s="42"/>
      <c r="Q155" s="39"/>
      <c r="R155" s="40"/>
    </row>
    <row r="156" spans="1:18" x14ac:dyDescent="0.5">
      <c r="A156" s="14" t="s">
        <v>62</v>
      </c>
      <c r="B156" s="162" t="s">
        <v>12</v>
      </c>
      <c r="C156" s="163">
        <f>24</f>
        <v>24</v>
      </c>
      <c r="D156" s="17">
        <f>ROUND(C156/18,2)</f>
        <v>1.33</v>
      </c>
      <c r="E156" s="17"/>
      <c r="F156" s="18">
        <f>SUM(D156,E157:E158)</f>
        <v>1.33</v>
      </c>
      <c r="G156" s="163">
        <v>156</v>
      </c>
      <c r="H156" s="17">
        <f>ROUND(G156/18,2)</f>
        <v>8.67</v>
      </c>
      <c r="I156" s="17"/>
      <c r="J156" s="18">
        <f>SUM(H156,I157:I158)</f>
        <v>8.67</v>
      </c>
      <c r="K156" s="163">
        <f>15</f>
        <v>15</v>
      </c>
      <c r="L156" s="17">
        <f>ROUND(K156/18,2)</f>
        <v>0.83</v>
      </c>
      <c r="M156" s="17"/>
      <c r="N156" s="18">
        <f>SUM(L156,M157:M158)</f>
        <v>0.83</v>
      </c>
      <c r="O156" s="19">
        <f t="shared" ref="O156:O176" si="4">SUM(G156,K156,C156)</f>
        <v>195</v>
      </c>
      <c r="P156" s="20">
        <f>ROUND(O156/36,2)</f>
        <v>5.42</v>
      </c>
      <c r="Q156" s="21" t="s">
        <v>29</v>
      </c>
      <c r="R156" s="22">
        <f>SUM(P156,Q157:Q158)</f>
        <v>5.42</v>
      </c>
    </row>
    <row r="157" spans="1:18" x14ac:dyDescent="0.5">
      <c r="A157" s="65"/>
      <c r="B157" s="162" t="s">
        <v>13</v>
      </c>
      <c r="C157" s="163">
        <v>0</v>
      </c>
      <c r="D157" s="17">
        <f>ROUND(C157/12,2)</f>
        <v>0</v>
      </c>
      <c r="E157" s="17">
        <f>D157*2</f>
        <v>0</v>
      </c>
      <c r="F157" s="18"/>
      <c r="G157" s="163">
        <v>0</v>
      </c>
      <c r="H157" s="17">
        <f>ROUND(G157/12,2)</f>
        <v>0</v>
      </c>
      <c r="I157" s="17">
        <f>H157*2</f>
        <v>0</v>
      </c>
      <c r="J157" s="18"/>
      <c r="K157" s="163">
        <v>0</v>
      </c>
      <c r="L157" s="17">
        <f>ROUND(K157/12,2)</f>
        <v>0</v>
      </c>
      <c r="M157" s="17">
        <f>L157*2</f>
        <v>0</v>
      </c>
      <c r="N157" s="18"/>
      <c r="O157" s="19">
        <f t="shared" si="4"/>
        <v>0</v>
      </c>
      <c r="P157" s="20">
        <f>ROUND(O157/24,2)</f>
        <v>0</v>
      </c>
      <c r="Q157" s="21">
        <f>P157*2</f>
        <v>0</v>
      </c>
      <c r="R157" s="22">
        <v>0</v>
      </c>
    </row>
    <row r="158" spans="1:18" x14ac:dyDescent="0.5">
      <c r="A158" s="65"/>
      <c r="B158" s="162" t="s">
        <v>14</v>
      </c>
      <c r="C158" s="163">
        <v>0</v>
      </c>
      <c r="D158" s="17">
        <f>ROUND(C158/12,2)</f>
        <v>0</v>
      </c>
      <c r="E158" s="17">
        <f>D158*2</f>
        <v>0</v>
      </c>
      <c r="F158" s="18"/>
      <c r="G158" s="163">
        <v>0</v>
      </c>
      <c r="H158" s="17">
        <f>ROUND(G158/12,2)</f>
        <v>0</v>
      </c>
      <c r="I158" s="17">
        <f>H158*2</f>
        <v>0</v>
      </c>
      <c r="J158" s="18"/>
      <c r="K158" s="163">
        <v>0</v>
      </c>
      <c r="L158" s="17">
        <f>ROUND(K158/12,2)</f>
        <v>0</v>
      </c>
      <c r="M158" s="17">
        <f>L158*2</f>
        <v>0</v>
      </c>
      <c r="N158" s="18"/>
      <c r="O158" s="47">
        <f t="shared" si="4"/>
        <v>0</v>
      </c>
      <c r="P158" s="20">
        <f>ROUND(O158/24,2)</f>
        <v>0</v>
      </c>
      <c r="Q158" s="21">
        <f>P158*2</f>
        <v>0</v>
      </c>
      <c r="R158" s="22">
        <v>0</v>
      </c>
    </row>
    <row r="159" spans="1:18" x14ac:dyDescent="0.5">
      <c r="A159" s="14" t="s">
        <v>63</v>
      </c>
      <c r="B159" s="162" t="s">
        <v>12</v>
      </c>
      <c r="C159" s="163">
        <v>302</v>
      </c>
      <c r="D159" s="17">
        <f>ROUND(C159/18,2)</f>
        <v>16.78</v>
      </c>
      <c r="E159" s="17"/>
      <c r="F159" s="18">
        <f>SUM(D159,E160:E161)</f>
        <v>17.78</v>
      </c>
      <c r="G159" s="163">
        <v>313</v>
      </c>
      <c r="H159" s="17">
        <f>ROUND(G159/18,2)</f>
        <v>17.39</v>
      </c>
      <c r="I159" s="17"/>
      <c r="J159" s="18">
        <f>SUM(H159,I160:I161)</f>
        <v>18.39</v>
      </c>
      <c r="K159" s="163">
        <v>34</v>
      </c>
      <c r="L159" s="17">
        <f>ROUND(K159/18,2)</f>
        <v>1.89</v>
      </c>
      <c r="M159" s="17"/>
      <c r="N159" s="18">
        <f>SUM(L159,M160:M161)</f>
        <v>1.89</v>
      </c>
      <c r="O159" s="19">
        <f t="shared" si="4"/>
        <v>649</v>
      </c>
      <c r="P159" s="20">
        <f>ROUND(O159/36,2)</f>
        <v>18.03</v>
      </c>
      <c r="Q159" s="21" t="s">
        <v>29</v>
      </c>
      <c r="R159" s="22">
        <f>SUM(P159,Q160:Q161)</f>
        <v>19.03</v>
      </c>
    </row>
    <row r="160" spans="1:18" x14ac:dyDescent="0.5">
      <c r="A160" s="65"/>
      <c r="B160" s="162" t="s">
        <v>13</v>
      </c>
      <c r="C160" s="163">
        <v>6</v>
      </c>
      <c r="D160" s="17">
        <f>ROUND(C160/12,2)</f>
        <v>0.5</v>
      </c>
      <c r="E160" s="17">
        <f>D160*2</f>
        <v>1</v>
      </c>
      <c r="F160" s="18"/>
      <c r="G160" s="163">
        <v>6</v>
      </c>
      <c r="H160" s="17">
        <f>ROUND(G160/12,2)</f>
        <v>0.5</v>
      </c>
      <c r="I160" s="17">
        <f>H160*2</f>
        <v>1</v>
      </c>
      <c r="J160" s="18"/>
      <c r="K160" s="163">
        <v>0</v>
      </c>
      <c r="L160" s="17">
        <f>ROUND(K160/12,2)</f>
        <v>0</v>
      </c>
      <c r="M160" s="17">
        <f>L160*2</f>
        <v>0</v>
      </c>
      <c r="N160" s="18"/>
      <c r="O160" s="19">
        <f t="shared" si="4"/>
        <v>12</v>
      </c>
      <c r="P160" s="20">
        <f>ROUND(O160/24,2)</f>
        <v>0.5</v>
      </c>
      <c r="Q160" s="21">
        <f>P160*2</f>
        <v>1</v>
      </c>
      <c r="R160" s="22">
        <v>0</v>
      </c>
    </row>
    <row r="161" spans="1:19" x14ac:dyDescent="0.5">
      <c r="A161" s="65"/>
      <c r="B161" s="162" t="s">
        <v>14</v>
      </c>
      <c r="C161" s="163">
        <v>0</v>
      </c>
      <c r="D161" s="17">
        <f>ROUND(C161/12,2)</f>
        <v>0</v>
      </c>
      <c r="E161" s="17">
        <f>D161*2</f>
        <v>0</v>
      </c>
      <c r="F161" s="18"/>
      <c r="G161" s="163">
        <v>0</v>
      </c>
      <c r="H161" s="17">
        <f>ROUND(G161/12,2)</f>
        <v>0</v>
      </c>
      <c r="I161" s="17">
        <f>H161*2</f>
        <v>0</v>
      </c>
      <c r="J161" s="18"/>
      <c r="K161" s="163">
        <v>0</v>
      </c>
      <c r="L161" s="17">
        <f>ROUND(K161/12,2)</f>
        <v>0</v>
      </c>
      <c r="M161" s="17">
        <f>L161*2</f>
        <v>0</v>
      </c>
      <c r="N161" s="18"/>
      <c r="O161" s="47">
        <f t="shared" si="4"/>
        <v>0</v>
      </c>
      <c r="P161" s="20">
        <f>ROUND(O161/24,2)</f>
        <v>0</v>
      </c>
      <c r="Q161" s="21">
        <f>P161*2</f>
        <v>0</v>
      </c>
      <c r="R161" s="22">
        <v>0</v>
      </c>
    </row>
    <row r="162" spans="1:19" x14ac:dyDescent="0.5">
      <c r="A162" s="14" t="s">
        <v>64</v>
      </c>
      <c r="B162" s="162" t="s">
        <v>12</v>
      </c>
      <c r="C162" s="163">
        <v>531</v>
      </c>
      <c r="D162" s="17">
        <f>ROUND(C162/18,2)</f>
        <v>29.5</v>
      </c>
      <c r="E162" s="17"/>
      <c r="F162" s="18">
        <f>SUM(D162,E163:E164)</f>
        <v>29.5</v>
      </c>
      <c r="G162" s="163">
        <v>386</v>
      </c>
      <c r="H162" s="17">
        <f>ROUND(G162/18,2)</f>
        <v>21.44</v>
      </c>
      <c r="I162" s="17"/>
      <c r="J162" s="18">
        <f>SUM(H162,I163:I164)</f>
        <v>21.44</v>
      </c>
      <c r="K162" s="163">
        <v>84</v>
      </c>
      <c r="L162" s="17">
        <f>ROUND(K162/18,2)</f>
        <v>4.67</v>
      </c>
      <c r="M162" s="17"/>
      <c r="N162" s="18">
        <f>SUM(L162,M163:M164)</f>
        <v>4.67</v>
      </c>
      <c r="O162" s="19">
        <f t="shared" si="4"/>
        <v>1001</v>
      </c>
      <c r="P162" s="20">
        <f>ROUND(O162/36,2)</f>
        <v>27.81</v>
      </c>
      <c r="Q162" s="21" t="s">
        <v>29</v>
      </c>
      <c r="R162" s="22">
        <f>SUM(P162,Q163:Q164)</f>
        <v>27.81</v>
      </c>
    </row>
    <row r="163" spans="1:19" x14ac:dyDescent="0.5">
      <c r="A163" s="65"/>
      <c r="B163" s="162" t="s">
        <v>13</v>
      </c>
      <c r="C163" s="163">
        <v>0</v>
      </c>
      <c r="D163" s="17">
        <f>ROUND(C163/12,2)</f>
        <v>0</v>
      </c>
      <c r="E163" s="17">
        <f>D163*2</f>
        <v>0</v>
      </c>
      <c r="F163" s="18"/>
      <c r="G163" s="163">
        <v>0</v>
      </c>
      <c r="H163" s="17">
        <f>ROUND(G163/12,2)</f>
        <v>0</v>
      </c>
      <c r="I163" s="17">
        <f>H163*2</f>
        <v>0</v>
      </c>
      <c r="J163" s="18"/>
      <c r="K163" s="163">
        <v>0</v>
      </c>
      <c r="L163" s="17">
        <f>ROUND(K163/12,2)</f>
        <v>0</v>
      </c>
      <c r="M163" s="17">
        <f>L163*2</f>
        <v>0</v>
      </c>
      <c r="N163" s="18"/>
      <c r="O163" s="19">
        <f t="shared" si="4"/>
        <v>0</v>
      </c>
      <c r="P163" s="20">
        <f>ROUND(O163/24,2)</f>
        <v>0</v>
      </c>
      <c r="Q163" s="21">
        <f>P163*2</f>
        <v>0</v>
      </c>
      <c r="R163" s="22">
        <v>0</v>
      </c>
    </row>
    <row r="164" spans="1:19" x14ac:dyDescent="0.5">
      <c r="A164" s="65"/>
      <c r="B164" s="162" t="s">
        <v>14</v>
      </c>
      <c r="C164" s="163">
        <v>0</v>
      </c>
      <c r="D164" s="17">
        <f>ROUND(C164/12,2)</f>
        <v>0</v>
      </c>
      <c r="E164" s="17">
        <f>D164*2</f>
        <v>0</v>
      </c>
      <c r="F164" s="18"/>
      <c r="G164" s="163">
        <v>0</v>
      </c>
      <c r="H164" s="17">
        <f>ROUND(G164/12,2)</f>
        <v>0</v>
      </c>
      <c r="I164" s="17">
        <f>H164*2</f>
        <v>0</v>
      </c>
      <c r="J164" s="18"/>
      <c r="K164" s="163">
        <v>0</v>
      </c>
      <c r="L164" s="17">
        <f>ROUND(K164/12,2)</f>
        <v>0</v>
      </c>
      <c r="M164" s="17">
        <f>L164*2</f>
        <v>0</v>
      </c>
      <c r="N164" s="18"/>
      <c r="O164" s="47">
        <f t="shared" si="4"/>
        <v>0</v>
      </c>
      <c r="P164" s="20">
        <f>ROUND(O164/24,2)</f>
        <v>0</v>
      </c>
      <c r="Q164" s="21">
        <f>P164*2</f>
        <v>0</v>
      </c>
      <c r="R164" s="22">
        <v>0</v>
      </c>
    </row>
    <row r="165" spans="1:19" x14ac:dyDescent="0.5">
      <c r="A165" s="14" t="s">
        <v>65</v>
      </c>
      <c r="B165" s="162" t="s">
        <v>12</v>
      </c>
      <c r="C165" s="163">
        <v>655</v>
      </c>
      <c r="D165" s="17">
        <f>ROUND(C165/18,2)</f>
        <v>36.39</v>
      </c>
      <c r="E165" s="17"/>
      <c r="F165" s="18">
        <f>SUM(D165,E166:E167)</f>
        <v>36.39</v>
      </c>
      <c r="G165" s="163">
        <v>612</v>
      </c>
      <c r="H165" s="17">
        <f>ROUND(G165/18,2)</f>
        <v>34</v>
      </c>
      <c r="I165" s="17"/>
      <c r="J165" s="18">
        <f>SUM(H165,I166:I167)</f>
        <v>34</v>
      </c>
      <c r="K165" s="163">
        <v>131</v>
      </c>
      <c r="L165" s="17">
        <f>ROUND(K165/18,2)</f>
        <v>7.28</v>
      </c>
      <c r="M165" s="17"/>
      <c r="N165" s="18">
        <f>SUM(L165,M166:M167)</f>
        <v>7.28</v>
      </c>
      <c r="O165" s="19">
        <f t="shared" si="4"/>
        <v>1398</v>
      </c>
      <c r="P165" s="20">
        <f>ROUND(O165/36,2)</f>
        <v>38.83</v>
      </c>
      <c r="Q165" s="21" t="s">
        <v>29</v>
      </c>
      <c r="R165" s="22">
        <f>SUM(P165,Q166:Q167)</f>
        <v>38.83</v>
      </c>
    </row>
    <row r="166" spans="1:19" x14ac:dyDescent="0.5">
      <c r="A166" s="65"/>
      <c r="B166" s="162" t="s">
        <v>13</v>
      </c>
      <c r="C166" s="163">
        <v>0</v>
      </c>
      <c r="D166" s="17">
        <f>ROUND(C166/12,2)</f>
        <v>0</v>
      </c>
      <c r="E166" s="17">
        <f>D166*2</f>
        <v>0</v>
      </c>
      <c r="F166" s="18"/>
      <c r="G166" s="163">
        <v>0</v>
      </c>
      <c r="H166" s="17">
        <f>ROUND(G166/12,2)</f>
        <v>0</v>
      </c>
      <c r="I166" s="17">
        <f>H166*2</f>
        <v>0</v>
      </c>
      <c r="J166" s="18"/>
      <c r="K166" s="163">
        <v>0</v>
      </c>
      <c r="L166" s="17">
        <f>ROUND(K166/12,2)</f>
        <v>0</v>
      </c>
      <c r="M166" s="17">
        <f>L166*2</f>
        <v>0</v>
      </c>
      <c r="N166" s="18"/>
      <c r="O166" s="19">
        <f t="shared" si="4"/>
        <v>0</v>
      </c>
      <c r="P166" s="20">
        <f>ROUND(O166/24,2)</f>
        <v>0</v>
      </c>
      <c r="Q166" s="21">
        <f>P166*2</f>
        <v>0</v>
      </c>
      <c r="R166" s="22">
        <v>0</v>
      </c>
    </row>
    <row r="167" spans="1:19" x14ac:dyDescent="0.5">
      <c r="A167" s="65"/>
      <c r="B167" s="162" t="s">
        <v>14</v>
      </c>
      <c r="C167" s="163">
        <v>0</v>
      </c>
      <c r="D167" s="17">
        <f>ROUND(C167/12,2)</f>
        <v>0</v>
      </c>
      <c r="E167" s="17">
        <f>D167*2</f>
        <v>0</v>
      </c>
      <c r="F167" s="18"/>
      <c r="G167" s="163">
        <v>0</v>
      </c>
      <c r="H167" s="17">
        <f>ROUND(G167/12,2)</f>
        <v>0</v>
      </c>
      <c r="I167" s="17">
        <f>H167*2</f>
        <v>0</v>
      </c>
      <c r="J167" s="18"/>
      <c r="K167" s="163">
        <v>0</v>
      </c>
      <c r="L167" s="17">
        <f>ROUND(K167/12,2)</f>
        <v>0</v>
      </c>
      <c r="M167" s="17">
        <f>L167*2</f>
        <v>0</v>
      </c>
      <c r="N167" s="18"/>
      <c r="O167" s="47">
        <f t="shared" si="4"/>
        <v>0</v>
      </c>
      <c r="P167" s="20">
        <f>ROUND(O167/24,2)</f>
        <v>0</v>
      </c>
      <c r="Q167" s="21">
        <f>P167*2</f>
        <v>0</v>
      </c>
      <c r="R167" s="22">
        <v>0</v>
      </c>
    </row>
    <row r="168" spans="1:19" x14ac:dyDescent="0.5">
      <c r="A168" s="14" t="s">
        <v>66</v>
      </c>
      <c r="B168" s="162" t="s">
        <v>12</v>
      </c>
      <c r="C168" s="163">
        <v>385</v>
      </c>
      <c r="D168" s="17">
        <f>ROUND(C168/18,2)</f>
        <v>21.39</v>
      </c>
      <c r="E168" s="17"/>
      <c r="F168" s="18">
        <f>SUM(D168,E169:E170)</f>
        <v>21.39</v>
      </c>
      <c r="G168" s="163">
        <v>421</v>
      </c>
      <c r="H168" s="17">
        <f>ROUND(G168/18,2)</f>
        <v>23.39</v>
      </c>
      <c r="I168" s="17"/>
      <c r="J168" s="18">
        <f>SUM(H168,I169:I170)</f>
        <v>23.39</v>
      </c>
      <c r="K168" s="163">
        <v>7</v>
      </c>
      <c r="L168" s="17">
        <f>ROUND(K168/18,2)</f>
        <v>0.39</v>
      </c>
      <c r="M168" s="17"/>
      <c r="N168" s="18">
        <f>SUM(L168,M169:M170)</f>
        <v>0.39</v>
      </c>
      <c r="O168" s="19">
        <f t="shared" si="4"/>
        <v>813</v>
      </c>
      <c r="P168" s="20">
        <f>ROUND(O168/36,2)</f>
        <v>22.58</v>
      </c>
      <c r="Q168" s="21" t="s">
        <v>29</v>
      </c>
      <c r="R168" s="22">
        <f>SUM(P168,Q169:Q170)</f>
        <v>22.58</v>
      </c>
    </row>
    <row r="169" spans="1:19" x14ac:dyDescent="0.5">
      <c r="A169" s="65"/>
      <c r="B169" s="162" t="s">
        <v>13</v>
      </c>
      <c r="C169" s="163">
        <v>0</v>
      </c>
      <c r="D169" s="17">
        <f>ROUND(C169/12,2)</f>
        <v>0</v>
      </c>
      <c r="E169" s="17">
        <f>D169*2</f>
        <v>0</v>
      </c>
      <c r="F169" s="18"/>
      <c r="G169" s="163">
        <v>0</v>
      </c>
      <c r="H169" s="17">
        <f>ROUND(G169/12,2)</f>
        <v>0</v>
      </c>
      <c r="I169" s="17">
        <f>H169*2</f>
        <v>0</v>
      </c>
      <c r="J169" s="18"/>
      <c r="K169" s="163">
        <v>0</v>
      </c>
      <c r="L169" s="17">
        <f>ROUND(K169/12,2)</f>
        <v>0</v>
      </c>
      <c r="M169" s="17">
        <f>L169*2</f>
        <v>0</v>
      </c>
      <c r="N169" s="18"/>
      <c r="O169" s="19">
        <f t="shared" si="4"/>
        <v>0</v>
      </c>
      <c r="P169" s="20">
        <f>ROUND(O169/24,2)</f>
        <v>0</v>
      </c>
      <c r="Q169" s="21">
        <f>P169*2</f>
        <v>0</v>
      </c>
      <c r="R169" s="22">
        <v>0</v>
      </c>
    </row>
    <row r="170" spans="1:19" x14ac:dyDescent="0.5">
      <c r="A170" s="65"/>
      <c r="B170" s="162" t="s">
        <v>14</v>
      </c>
      <c r="C170" s="163">
        <v>0</v>
      </c>
      <c r="D170" s="17">
        <f>ROUND(C170/12,2)</f>
        <v>0</v>
      </c>
      <c r="E170" s="17">
        <f>D170*2</f>
        <v>0</v>
      </c>
      <c r="F170" s="18"/>
      <c r="G170" s="163">
        <v>0</v>
      </c>
      <c r="H170" s="17">
        <f>ROUND(G170/12,2)</f>
        <v>0</v>
      </c>
      <c r="I170" s="17">
        <f>H170*2</f>
        <v>0</v>
      </c>
      <c r="J170" s="18"/>
      <c r="K170" s="163">
        <v>0</v>
      </c>
      <c r="L170" s="17">
        <f>ROUND(K170/12,2)</f>
        <v>0</v>
      </c>
      <c r="M170" s="17">
        <f>L170*2</f>
        <v>0</v>
      </c>
      <c r="N170" s="18"/>
      <c r="O170" s="47">
        <f t="shared" si="4"/>
        <v>0</v>
      </c>
      <c r="P170" s="20">
        <f>ROUND(O170/24,2)</f>
        <v>0</v>
      </c>
      <c r="Q170" s="21">
        <f>P170*2</f>
        <v>0</v>
      </c>
      <c r="R170" s="22">
        <v>0</v>
      </c>
    </row>
    <row r="171" spans="1:19" x14ac:dyDescent="0.5">
      <c r="A171" s="14" t="s">
        <v>67</v>
      </c>
      <c r="B171" s="162" t="s">
        <v>12</v>
      </c>
      <c r="C171" s="163">
        <v>722</v>
      </c>
      <c r="D171" s="17">
        <f>ROUND(C171/18,2)</f>
        <v>40.11</v>
      </c>
      <c r="E171" s="17"/>
      <c r="F171" s="18">
        <f>SUM(D171,E172:E173)</f>
        <v>56.61</v>
      </c>
      <c r="G171" s="163">
        <v>868</v>
      </c>
      <c r="H171" s="17">
        <f>ROUND(G171/18,2)</f>
        <v>48.22</v>
      </c>
      <c r="I171" s="17"/>
      <c r="J171" s="18">
        <f>SUM(H171,I172:I173)</f>
        <v>65.22</v>
      </c>
      <c r="K171" s="163">
        <v>90</v>
      </c>
      <c r="L171" s="17">
        <f>ROUND(K171/18,2)</f>
        <v>5</v>
      </c>
      <c r="M171" s="17"/>
      <c r="N171" s="18">
        <f>SUM(L171,M172:M173)</f>
        <v>5</v>
      </c>
      <c r="O171" s="19">
        <f t="shared" si="4"/>
        <v>1680</v>
      </c>
      <c r="P171" s="20">
        <f>ROUND(O171/36,2)</f>
        <v>46.67</v>
      </c>
      <c r="Q171" s="21" t="s">
        <v>29</v>
      </c>
      <c r="R171" s="22">
        <f>SUM(P171,Q172:Q173)</f>
        <v>63.430000000000007</v>
      </c>
    </row>
    <row r="172" spans="1:19" x14ac:dyDescent="0.5">
      <c r="A172" s="65"/>
      <c r="B172" s="162" t="s">
        <v>13</v>
      </c>
      <c r="C172" s="163">
        <v>99</v>
      </c>
      <c r="D172" s="17">
        <f>ROUND(C172/12,2)</f>
        <v>8.25</v>
      </c>
      <c r="E172" s="17">
        <f>D172*2</f>
        <v>16.5</v>
      </c>
      <c r="F172" s="18"/>
      <c r="G172" s="163">
        <v>102</v>
      </c>
      <c r="H172" s="17">
        <f>ROUND(G172/12,2)</f>
        <v>8.5</v>
      </c>
      <c r="I172" s="17">
        <f>H172*2</f>
        <v>17</v>
      </c>
      <c r="J172" s="18"/>
      <c r="K172" s="163">
        <v>0</v>
      </c>
      <c r="L172" s="17">
        <f>ROUND(K172/12,2)</f>
        <v>0</v>
      </c>
      <c r="M172" s="17">
        <f>L172*2</f>
        <v>0</v>
      </c>
      <c r="N172" s="18"/>
      <c r="O172" s="19">
        <f t="shared" si="4"/>
        <v>201</v>
      </c>
      <c r="P172" s="20">
        <f>ROUND(O172/24,2)</f>
        <v>8.3800000000000008</v>
      </c>
      <c r="Q172" s="21">
        <f>P172*2</f>
        <v>16.760000000000002</v>
      </c>
      <c r="R172" s="22">
        <v>0</v>
      </c>
    </row>
    <row r="173" spans="1:19" x14ac:dyDescent="0.5">
      <c r="A173" s="65"/>
      <c r="B173" s="162" t="s">
        <v>14</v>
      </c>
      <c r="C173" s="163">
        <v>0</v>
      </c>
      <c r="D173" s="17">
        <f>ROUND(C173/12,2)</f>
        <v>0</v>
      </c>
      <c r="E173" s="17">
        <f>D173*2</f>
        <v>0</v>
      </c>
      <c r="F173" s="18"/>
      <c r="G173" s="163">
        <v>0</v>
      </c>
      <c r="H173" s="17">
        <f>ROUND(G173/12,2)</f>
        <v>0</v>
      </c>
      <c r="I173" s="17">
        <f>H173*2</f>
        <v>0</v>
      </c>
      <c r="J173" s="18"/>
      <c r="K173" s="163">
        <v>0</v>
      </c>
      <c r="L173" s="17">
        <f>ROUND(K173/12,2)</f>
        <v>0</v>
      </c>
      <c r="M173" s="17">
        <f>L173*2</f>
        <v>0</v>
      </c>
      <c r="N173" s="18"/>
      <c r="O173" s="47">
        <f t="shared" si="4"/>
        <v>0</v>
      </c>
      <c r="P173" s="20">
        <f>ROUND(O173/24,2)</f>
        <v>0</v>
      </c>
      <c r="Q173" s="21">
        <f>P173*2</f>
        <v>0</v>
      </c>
      <c r="R173" s="22">
        <v>0</v>
      </c>
    </row>
    <row r="174" spans="1:19" x14ac:dyDescent="0.5">
      <c r="A174" s="66" t="s">
        <v>27</v>
      </c>
      <c r="B174" s="171" t="s">
        <v>12</v>
      </c>
      <c r="C174" s="177">
        <f>SUM(C156,C159,C162,C165,C168,C171)</f>
        <v>2619</v>
      </c>
      <c r="D174" s="180">
        <f>ROUND(C174/18,2)</f>
        <v>145.5</v>
      </c>
      <c r="E174" s="51"/>
      <c r="F174" s="52">
        <f>SUM(D174,E175:E176)</f>
        <v>163</v>
      </c>
      <c r="G174" s="177">
        <f>SUM(G156,G159,G162,G165,G168,G171)</f>
        <v>2756</v>
      </c>
      <c r="H174" s="180">
        <f>ROUND(G174/18,2)</f>
        <v>153.11000000000001</v>
      </c>
      <c r="I174" s="51"/>
      <c r="J174" s="52">
        <f>SUM(H174,I175:I176)</f>
        <v>171.11</v>
      </c>
      <c r="K174" s="177">
        <f>SUM(K156,K159,K162,K165,K168,K171)</f>
        <v>361</v>
      </c>
      <c r="L174" s="180">
        <f>ROUND(K174/18,2)</f>
        <v>20.059999999999999</v>
      </c>
      <c r="M174" s="51"/>
      <c r="N174" s="52">
        <f>SUM(L174,M175:M176)</f>
        <v>20.059999999999999</v>
      </c>
      <c r="O174" s="53">
        <f t="shared" si="4"/>
        <v>5736</v>
      </c>
      <c r="P174" s="54">
        <f>ROUND(O174/36,2)</f>
        <v>159.33000000000001</v>
      </c>
      <c r="Q174" s="55" t="s">
        <v>29</v>
      </c>
      <c r="R174" s="22">
        <f>SUM(P174,Q175:Q176)</f>
        <v>177.09</v>
      </c>
    </row>
    <row r="175" spans="1:19" x14ac:dyDescent="0.5">
      <c r="A175" s="65"/>
      <c r="B175" s="171" t="s">
        <v>13</v>
      </c>
      <c r="C175" s="177">
        <f>SUM(C157,C160,C163,C166,C169,C172)</f>
        <v>105</v>
      </c>
      <c r="D175" s="51">
        <f>ROUND(C175/12,2)</f>
        <v>8.75</v>
      </c>
      <c r="E175" s="51">
        <f>D175*2</f>
        <v>17.5</v>
      </c>
      <c r="F175" s="52"/>
      <c r="G175" s="177">
        <f>SUM(G157,G160,G163,G166,G169,G172)</f>
        <v>108</v>
      </c>
      <c r="H175" s="51">
        <f>ROUND(G175/12,2)</f>
        <v>9</v>
      </c>
      <c r="I175" s="51">
        <f>H175*2</f>
        <v>18</v>
      </c>
      <c r="J175" s="52"/>
      <c r="K175" s="177">
        <f>SUM(K157,K160,K163,K166,K169,K172)</f>
        <v>0</v>
      </c>
      <c r="L175" s="51">
        <f>ROUND(K175/12,2)</f>
        <v>0</v>
      </c>
      <c r="M175" s="51">
        <f>L175*2</f>
        <v>0</v>
      </c>
      <c r="N175" s="52"/>
      <c r="O175" s="53">
        <f t="shared" si="4"/>
        <v>213</v>
      </c>
      <c r="P175" s="54">
        <f>ROUND(O175/24,2)</f>
        <v>8.8800000000000008</v>
      </c>
      <c r="Q175" s="55">
        <f>P175*2</f>
        <v>17.760000000000002</v>
      </c>
      <c r="R175" s="22">
        <v>0</v>
      </c>
    </row>
    <row r="176" spans="1:19" ht="22.5" thickBot="1" x14ac:dyDescent="0.55000000000000004">
      <c r="A176" s="69"/>
      <c r="B176" s="172" t="s">
        <v>14</v>
      </c>
      <c r="C176" s="178">
        <f>SUM(C158,C161,C164,C167,C170,C173)</f>
        <v>0</v>
      </c>
      <c r="D176" s="58">
        <f>ROUND(C176/12,2)</f>
        <v>0</v>
      </c>
      <c r="E176" s="58">
        <f>D176*2</f>
        <v>0</v>
      </c>
      <c r="F176" s="59"/>
      <c r="G176" s="178">
        <f>SUM(G158,G161,G164,G167,G170,G173)</f>
        <v>0</v>
      </c>
      <c r="H176" s="58">
        <f>ROUND(G176/12,2)</f>
        <v>0</v>
      </c>
      <c r="I176" s="58">
        <f>H176*2</f>
        <v>0</v>
      </c>
      <c r="J176" s="59"/>
      <c r="K176" s="178">
        <f>SUM(K158,K161,K164,K167,K170,K173)</f>
        <v>0</v>
      </c>
      <c r="L176" s="58">
        <f>ROUND(K176/12,2)</f>
        <v>0</v>
      </c>
      <c r="M176" s="58">
        <f>L176*2</f>
        <v>0</v>
      </c>
      <c r="N176" s="59"/>
      <c r="O176" s="70">
        <f t="shared" si="4"/>
        <v>0</v>
      </c>
      <c r="P176" s="62">
        <f>ROUND(O176/24,2)</f>
        <v>0</v>
      </c>
      <c r="Q176" s="62">
        <f>P176*2</f>
        <v>0</v>
      </c>
      <c r="R176" s="31">
        <v>0</v>
      </c>
      <c r="S176" s="83"/>
    </row>
    <row r="177" spans="1:24" x14ac:dyDescent="0.5">
      <c r="A177" s="32" t="s">
        <v>68</v>
      </c>
      <c r="B177" s="169"/>
      <c r="C177" s="168"/>
      <c r="D177" s="35"/>
      <c r="E177" s="35"/>
      <c r="F177" s="36"/>
      <c r="G177" s="168"/>
      <c r="H177" s="35"/>
      <c r="I177" s="35"/>
      <c r="J177" s="36"/>
      <c r="K177" s="168"/>
      <c r="L177" s="35"/>
      <c r="M177" s="35"/>
      <c r="N177" s="36"/>
      <c r="O177" s="71"/>
      <c r="P177" s="42"/>
      <c r="Q177" s="42"/>
      <c r="R177" s="40"/>
    </row>
    <row r="178" spans="1:24" x14ac:dyDescent="0.5">
      <c r="A178" s="14" t="s">
        <v>11</v>
      </c>
      <c r="B178" s="162" t="s">
        <v>12</v>
      </c>
      <c r="C178" s="163">
        <f>429+1706</f>
        <v>2135</v>
      </c>
      <c r="D178" s="17">
        <f>ROUND(C178/18,2)</f>
        <v>118.61</v>
      </c>
      <c r="E178" s="17"/>
      <c r="F178" s="18">
        <f>SUM(D178,E179:E180)</f>
        <v>128.06</v>
      </c>
      <c r="G178" s="163">
        <f>273+1551</f>
        <v>1824</v>
      </c>
      <c r="H178" s="17">
        <f>ROUND(G178/18,2)</f>
        <v>101.33</v>
      </c>
      <c r="I178" s="17"/>
      <c r="J178" s="18">
        <f>SUM(H178,I179:I180)</f>
        <v>118.88</v>
      </c>
      <c r="K178" s="163">
        <v>948</v>
      </c>
      <c r="L178" s="17">
        <f>ROUND(K178/18,2)</f>
        <v>52.67</v>
      </c>
      <c r="M178" s="17"/>
      <c r="N178" s="18">
        <f>SUM(L178,M179:M180)</f>
        <v>52.67</v>
      </c>
      <c r="O178" s="19">
        <f>SUM(G178,K178,C178)</f>
        <v>4907</v>
      </c>
      <c r="P178" s="20">
        <f>ROUND(O178/36,2)</f>
        <v>136.31</v>
      </c>
      <c r="Q178" s="21" t="s">
        <v>29</v>
      </c>
      <c r="R178" s="22">
        <f>SUM(P178,Q179:Q180)</f>
        <v>149.81</v>
      </c>
    </row>
    <row r="179" spans="1:24" x14ac:dyDescent="0.5">
      <c r="A179" s="67"/>
      <c r="B179" s="162" t="s">
        <v>13</v>
      </c>
      <c r="C179" s="163">
        <v>63</v>
      </c>
      <c r="D179" s="17">
        <f>ROUND(C179/12,2)</f>
        <v>5.25</v>
      </c>
      <c r="E179" s="17">
        <f>D179*1.8</f>
        <v>9.4500000000000011</v>
      </c>
      <c r="F179" s="18"/>
      <c r="G179" s="163">
        <v>117</v>
      </c>
      <c r="H179" s="17">
        <f>ROUND(G179/12,2)</f>
        <v>9.75</v>
      </c>
      <c r="I179" s="17">
        <f>H179*1.8</f>
        <v>17.55</v>
      </c>
      <c r="J179" s="18"/>
      <c r="K179" s="163">
        <v>0</v>
      </c>
      <c r="L179" s="17">
        <f>ROUND(K179/12,2)</f>
        <v>0</v>
      </c>
      <c r="M179" s="17">
        <f>L179*1.8</f>
        <v>0</v>
      </c>
      <c r="N179" s="18"/>
      <c r="O179" s="47">
        <f>SUM(G179,K179,C179)</f>
        <v>180</v>
      </c>
      <c r="P179" s="21">
        <f>ROUND(O179/24,2)</f>
        <v>7.5</v>
      </c>
      <c r="Q179" s="21">
        <f>P179*1.8</f>
        <v>13.5</v>
      </c>
      <c r="R179" s="22">
        <v>0</v>
      </c>
    </row>
    <row r="180" spans="1:24" ht="22.5" thickBot="1" x14ac:dyDescent="0.55000000000000004">
      <c r="A180" s="69"/>
      <c r="B180" s="165" t="s">
        <v>14</v>
      </c>
      <c r="C180" s="166">
        <v>0</v>
      </c>
      <c r="D180" s="26">
        <f>ROUND(C180/12,2)</f>
        <v>0</v>
      </c>
      <c r="E180" s="26">
        <f>D180*1.8</f>
        <v>0</v>
      </c>
      <c r="F180" s="27"/>
      <c r="G180" s="166">
        <v>0</v>
      </c>
      <c r="H180" s="26">
        <f>ROUND(G180/12,2)</f>
        <v>0</v>
      </c>
      <c r="I180" s="26">
        <f>H180*1.8</f>
        <v>0</v>
      </c>
      <c r="J180" s="27"/>
      <c r="K180" s="166">
        <v>0</v>
      </c>
      <c r="L180" s="26">
        <f>ROUND(K180/12,2)</f>
        <v>0</v>
      </c>
      <c r="M180" s="26">
        <f>L180*1.8</f>
        <v>0</v>
      </c>
      <c r="N180" s="27"/>
      <c r="O180" s="72">
        <f>SUM(G180,K180,C180)</f>
        <v>0</v>
      </c>
      <c r="P180" s="30">
        <f>ROUND(O180/24,2)</f>
        <v>0</v>
      </c>
      <c r="Q180" s="30">
        <f>P180*1.8</f>
        <v>0</v>
      </c>
      <c r="R180" s="31">
        <v>0</v>
      </c>
    </row>
    <row r="181" spans="1:24" x14ac:dyDescent="0.5">
      <c r="A181" s="32" t="s">
        <v>69</v>
      </c>
      <c r="B181" s="169"/>
      <c r="C181" s="168"/>
      <c r="D181" s="35"/>
      <c r="E181" s="35"/>
      <c r="F181" s="36"/>
      <c r="G181" s="168"/>
      <c r="H181" s="35"/>
      <c r="I181" s="35"/>
      <c r="J181" s="36"/>
      <c r="K181" s="168"/>
      <c r="L181" s="35"/>
      <c r="M181" s="35"/>
      <c r="N181" s="36"/>
      <c r="O181" s="41"/>
      <c r="P181" s="42"/>
      <c r="Q181" s="39"/>
      <c r="R181" s="40"/>
      <c r="S181" s="76"/>
      <c r="T181" s="83"/>
      <c r="U181" s="83"/>
      <c r="V181" s="181"/>
      <c r="W181" s="181"/>
      <c r="X181" s="181"/>
    </row>
    <row r="182" spans="1:24" x14ac:dyDescent="0.5">
      <c r="A182" s="14" t="s">
        <v>70</v>
      </c>
      <c r="B182" s="162" t="s">
        <v>12</v>
      </c>
      <c r="C182" s="163">
        <v>623</v>
      </c>
      <c r="D182" s="17">
        <f>ROUND(C182/18,2)</f>
        <v>34.61</v>
      </c>
      <c r="E182" s="17"/>
      <c r="F182" s="18">
        <f>SUM(D182,E183:E185)</f>
        <v>70.61</v>
      </c>
      <c r="G182" s="163">
        <v>509</v>
      </c>
      <c r="H182" s="17">
        <f>ROUND(G182/18,2)</f>
        <v>28.28</v>
      </c>
      <c r="I182" s="17"/>
      <c r="J182" s="18">
        <f>SUM(H182,I183:I185)</f>
        <v>71.405000000000001</v>
      </c>
      <c r="K182" s="163">
        <v>3</v>
      </c>
      <c r="L182" s="17">
        <f>ROUND(K182/18,2)</f>
        <v>0.17</v>
      </c>
      <c r="M182" s="17"/>
      <c r="N182" s="18">
        <f>SUM(L182,M183:M185)</f>
        <v>0.17</v>
      </c>
      <c r="O182" s="19">
        <f t="shared" ref="O182:O213" si="5">SUM(G182,K182,C182)</f>
        <v>1135</v>
      </c>
      <c r="P182" s="20">
        <f>ROUND(O182/36,2)</f>
        <v>31.53</v>
      </c>
      <c r="Q182" s="21" t="s">
        <v>29</v>
      </c>
      <c r="R182" s="22">
        <f>SUM(P182,Q183:Q185)</f>
        <v>71.099999999999994</v>
      </c>
      <c r="S182" s="182"/>
      <c r="T182" s="83"/>
      <c r="U182" s="83"/>
      <c r="V182" s="183"/>
      <c r="W182" s="183"/>
      <c r="X182" s="181"/>
    </row>
    <row r="183" spans="1:24" x14ac:dyDescent="0.5">
      <c r="A183" s="65"/>
      <c r="B183" s="162" t="s">
        <v>71</v>
      </c>
      <c r="C183" s="163">
        <v>0</v>
      </c>
      <c r="D183" s="17">
        <f>ROUND(C183/12,2)</f>
        <v>0</v>
      </c>
      <c r="E183" s="17">
        <f>D183*1.5</f>
        <v>0</v>
      </c>
      <c r="F183" s="18"/>
      <c r="G183" s="163">
        <v>0</v>
      </c>
      <c r="H183" s="17">
        <f>ROUND(G183/12,2)</f>
        <v>0</v>
      </c>
      <c r="I183" s="17">
        <f>H183*1.5</f>
        <v>0</v>
      </c>
      <c r="J183" s="18"/>
      <c r="K183" s="163">
        <v>0</v>
      </c>
      <c r="L183" s="17">
        <f>ROUND(K183/12,2)</f>
        <v>0</v>
      </c>
      <c r="M183" s="17">
        <f>L183*1.5</f>
        <v>0</v>
      </c>
      <c r="N183" s="18"/>
      <c r="O183" s="19">
        <f t="shared" si="5"/>
        <v>0</v>
      </c>
      <c r="P183" s="20">
        <f>ROUND(O183/24,2)</f>
        <v>0</v>
      </c>
      <c r="Q183" s="21">
        <f>P183*1.5</f>
        <v>0</v>
      </c>
      <c r="R183" s="22">
        <v>0</v>
      </c>
      <c r="S183" s="182"/>
      <c r="T183" s="83"/>
      <c r="U183" s="83"/>
      <c r="V183" s="181"/>
      <c r="W183" s="181"/>
      <c r="X183" s="181"/>
    </row>
    <row r="184" spans="1:24" x14ac:dyDescent="0.5">
      <c r="A184" s="65"/>
      <c r="B184" s="162" t="s">
        <v>13</v>
      </c>
      <c r="C184" s="163">
        <v>288</v>
      </c>
      <c r="D184" s="17">
        <f>ROUND(C184/12,2)</f>
        <v>24</v>
      </c>
      <c r="E184" s="17">
        <f>D184*1.5</f>
        <v>36</v>
      </c>
      <c r="F184" s="18"/>
      <c r="G184" s="163">
        <v>336</v>
      </c>
      <c r="H184" s="17">
        <f>ROUND(G184/12,2)</f>
        <v>28</v>
      </c>
      <c r="I184" s="17">
        <f>H184*1.5</f>
        <v>42</v>
      </c>
      <c r="J184" s="18"/>
      <c r="K184" s="163">
        <v>0</v>
      </c>
      <c r="L184" s="17">
        <f>ROUND(K184/12,2)</f>
        <v>0</v>
      </c>
      <c r="M184" s="17">
        <f>L184*1.5</f>
        <v>0</v>
      </c>
      <c r="N184" s="18"/>
      <c r="O184" s="19">
        <f t="shared" si="5"/>
        <v>624</v>
      </c>
      <c r="P184" s="20">
        <f>ROUND(O184/24,2)</f>
        <v>26</v>
      </c>
      <c r="Q184" s="21">
        <f>P184*1.5</f>
        <v>39</v>
      </c>
      <c r="R184" s="22">
        <v>0</v>
      </c>
      <c r="T184" s="83"/>
      <c r="U184" s="83"/>
      <c r="V184" s="181"/>
      <c r="W184" s="181"/>
      <c r="X184" s="181"/>
    </row>
    <row r="185" spans="1:24" x14ac:dyDescent="0.5">
      <c r="A185" s="65"/>
      <c r="B185" s="162" t="s">
        <v>14</v>
      </c>
      <c r="C185" s="163">
        <v>0</v>
      </c>
      <c r="D185" s="17">
        <f>ROUND(C185/12,2)</f>
        <v>0</v>
      </c>
      <c r="E185" s="17">
        <f>D185*1.5</f>
        <v>0</v>
      </c>
      <c r="F185" s="18"/>
      <c r="G185" s="163">
        <v>9</v>
      </c>
      <c r="H185" s="17">
        <f>ROUND(G185/12,2)</f>
        <v>0.75</v>
      </c>
      <c r="I185" s="17">
        <f>H185*1.5</f>
        <v>1.125</v>
      </c>
      <c r="J185" s="18"/>
      <c r="K185" s="163">
        <v>0</v>
      </c>
      <c r="L185" s="17">
        <f>ROUND(K185/12,2)</f>
        <v>0</v>
      </c>
      <c r="M185" s="17">
        <f>L185*1.5</f>
        <v>0</v>
      </c>
      <c r="N185" s="18"/>
      <c r="O185" s="19">
        <f t="shared" si="5"/>
        <v>9</v>
      </c>
      <c r="P185" s="20">
        <f>ROUND(O185/24,2)</f>
        <v>0.38</v>
      </c>
      <c r="Q185" s="21">
        <f>P185*1.5</f>
        <v>0.57000000000000006</v>
      </c>
      <c r="R185" s="22">
        <v>0</v>
      </c>
      <c r="T185" s="184"/>
      <c r="U185" s="83"/>
      <c r="V185" s="83"/>
      <c r="W185" s="83"/>
      <c r="X185" s="83"/>
    </row>
    <row r="186" spans="1:24" x14ac:dyDescent="0.5">
      <c r="A186" s="14" t="s">
        <v>72</v>
      </c>
      <c r="B186" s="162" t="s">
        <v>12</v>
      </c>
      <c r="C186" s="163">
        <f>1203+246</f>
        <v>1449</v>
      </c>
      <c r="D186" s="17">
        <f>ROUND(C186/18,2)</f>
        <v>80.5</v>
      </c>
      <c r="E186" s="17"/>
      <c r="F186" s="18">
        <f>SUM(D186,E187:E189)</f>
        <v>127.63</v>
      </c>
      <c r="G186" s="163">
        <v>1611</v>
      </c>
      <c r="H186" s="17">
        <f>ROUND(G186/18,2)</f>
        <v>89.5</v>
      </c>
      <c r="I186" s="17"/>
      <c r="J186" s="18">
        <f>SUM(H186,I187:I189)</f>
        <v>142</v>
      </c>
      <c r="K186" s="163">
        <v>420</v>
      </c>
      <c r="L186" s="17">
        <f>ROUND(K186/18,2)</f>
        <v>23.33</v>
      </c>
      <c r="M186" s="17"/>
      <c r="N186" s="18">
        <f>SUM(L186,M187:M189)</f>
        <v>27.83</v>
      </c>
      <c r="O186" s="19">
        <f t="shared" si="5"/>
        <v>3480</v>
      </c>
      <c r="P186" s="20">
        <f>ROUND(O186/36,2)</f>
        <v>96.67</v>
      </c>
      <c r="Q186" s="21" t="s">
        <v>29</v>
      </c>
      <c r="R186" s="22">
        <f>SUM(P186,Q187:Q189)</f>
        <v>148.73500000000001</v>
      </c>
      <c r="S186" s="83"/>
      <c r="T186" s="83"/>
      <c r="U186" s="83"/>
      <c r="V186" s="83"/>
      <c r="W186" s="83"/>
      <c r="X186" s="83"/>
    </row>
    <row r="187" spans="1:24" x14ac:dyDescent="0.5">
      <c r="A187" s="65"/>
      <c r="B187" s="162" t="s">
        <v>71</v>
      </c>
      <c r="C187" s="163">
        <v>0</v>
      </c>
      <c r="D187" s="17">
        <f>ROUND(C187/12,2)</f>
        <v>0</v>
      </c>
      <c r="E187" s="17">
        <f>D187*1.5</f>
        <v>0</v>
      </c>
      <c r="F187" s="18"/>
      <c r="G187" s="163">
        <v>0</v>
      </c>
      <c r="H187" s="17">
        <f>ROUND(G187/12,2)</f>
        <v>0</v>
      </c>
      <c r="I187" s="17">
        <f>H187*1.5</f>
        <v>0</v>
      </c>
      <c r="J187" s="18"/>
      <c r="K187" s="163">
        <v>0</v>
      </c>
      <c r="L187" s="17">
        <f>ROUND(K187/12,2)</f>
        <v>0</v>
      </c>
      <c r="M187" s="17">
        <f>L187*1.5</f>
        <v>0</v>
      </c>
      <c r="N187" s="18"/>
      <c r="O187" s="19">
        <f t="shared" si="5"/>
        <v>0</v>
      </c>
      <c r="P187" s="20">
        <f>ROUND(O187/24,2)</f>
        <v>0</v>
      </c>
      <c r="Q187" s="21">
        <f>P187*1.5</f>
        <v>0</v>
      </c>
      <c r="R187" s="22">
        <v>0</v>
      </c>
      <c r="T187" s="83"/>
      <c r="U187" s="83"/>
      <c r="V187" s="83"/>
      <c r="W187" s="83"/>
      <c r="X187" s="83"/>
    </row>
    <row r="188" spans="1:24" x14ac:dyDescent="0.5">
      <c r="A188" s="65"/>
      <c r="B188" s="162" t="s">
        <v>13</v>
      </c>
      <c r="C188" s="163">
        <v>377</v>
      </c>
      <c r="D188" s="17">
        <f>ROUND(C188/12,2)</f>
        <v>31.42</v>
      </c>
      <c r="E188" s="17">
        <f>D188*1.5</f>
        <v>47.13</v>
      </c>
      <c r="F188" s="18"/>
      <c r="G188" s="163">
        <v>420</v>
      </c>
      <c r="H188" s="17">
        <f>ROUND(G188/12,2)</f>
        <v>35</v>
      </c>
      <c r="I188" s="17">
        <f>H188*1.5</f>
        <v>52.5</v>
      </c>
      <c r="J188" s="18"/>
      <c r="K188" s="163">
        <v>36</v>
      </c>
      <c r="L188" s="17">
        <f>ROUND(K188/12,2)</f>
        <v>3</v>
      </c>
      <c r="M188" s="17">
        <f>L188*1.5</f>
        <v>4.5</v>
      </c>
      <c r="N188" s="18"/>
      <c r="O188" s="19">
        <f t="shared" si="5"/>
        <v>833</v>
      </c>
      <c r="P188" s="20">
        <f>ROUND(O188/24,2)</f>
        <v>34.71</v>
      </c>
      <c r="Q188" s="21">
        <f>P188*1.5</f>
        <v>52.064999999999998</v>
      </c>
      <c r="R188" s="22">
        <v>0</v>
      </c>
    </row>
    <row r="189" spans="1:24" x14ac:dyDescent="0.5">
      <c r="A189" s="65"/>
      <c r="B189" s="162" t="s">
        <v>14</v>
      </c>
      <c r="C189" s="163">
        <v>0</v>
      </c>
      <c r="D189" s="17">
        <f>ROUND(C189/12,2)</f>
        <v>0</v>
      </c>
      <c r="E189" s="17">
        <f>D189*1.5</f>
        <v>0</v>
      </c>
      <c r="F189" s="18"/>
      <c r="G189" s="163">
        <v>0</v>
      </c>
      <c r="H189" s="17">
        <f>ROUND(G189/12,2)</f>
        <v>0</v>
      </c>
      <c r="I189" s="17">
        <f>H189*1.5</f>
        <v>0</v>
      </c>
      <c r="J189" s="18"/>
      <c r="K189" s="163">
        <v>0</v>
      </c>
      <c r="L189" s="17">
        <f>ROUND(K189/12,2)</f>
        <v>0</v>
      </c>
      <c r="M189" s="17">
        <f>L189*1.5</f>
        <v>0</v>
      </c>
      <c r="N189" s="18"/>
      <c r="O189" s="19">
        <f t="shared" si="5"/>
        <v>0</v>
      </c>
      <c r="P189" s="20">
        <f>ROUND(O189/24,2)</f>
        <v>0</v>
      </c>
      <c r="Q189" s="21">
        <f>P189*1.5</f>
        <v>0</v>
      </c>
      <c r="R189" s="22">
        <v>0</v>
      </c>
    </row>
    <row r="190" spans="1:24" x14ac:dyDescent="0.5">
      <c r="A190" s="14" t="s">
        <v>73</v>
      </c>
      <c r="B190" s="162" t="s">
        <v>12</v>
      </c>
      <c r="C190" s="163">
        <v>1558</v>
      </c>
      <c r="D190" s="17">
        <f>ROUND(C190/18,2)</f>
        <v>86.56</v>
      </c>
      <c r="E190" s="17"/>
      <c r="F190" s="18">
        <f>SUM(D190,E191:E193)</f>
        <v>102.05500000000001</v>
      </c>
      <c r="G190" s="163">
        <v>2123</v>
      </c>
      <c r="H190" s="17">
        <f>ROUND(G190/18,2)</f>
        <v>117.94</v>
      </c>
      <c r="I190" s="17"/>
      <c r="J190" s="18">
        <f>SUM(H190,I191:I193)</f>
        <v>129.94</v>
      </c>
      <c r="K190" s="163">
        <v>255</v>
      </c>
      <c r="L190" s="17">
        <f>ROUND(K190/18,2)</f>
        <v>14.17</v>
      </c>
      <c r="M190" s="17"/>
      <c r="N190" s="18">
        <f>SUM(L190,M191:M193)</f>
        <v>14.17</v>
      </c>
      <c r="O190" s="19">
        <f t="shared" si="5"/>
        <v>3936</v>
      </c>
      <c r="P190" s="20">
        <f>ROUND(O190/36,2)</f>
        <v>109.33</v>
      </c>
      <c r="Q190" s="21" t="s">
        <v>29</v>
      </c>
      <c r="R190" s="22">
        <f>SUM(P190,Q191:Q193)</f>
        <v>123.08499999999999</v>
      </c>
      <c r="T190" s="184"/>
    </row>
    <row r="191" spans="1:24" x14ac:dyDescent="0.5">
      <c r="A191" s="65"/>
      <c r="B191" s="162" t="s">
        <v>71</v>
      </c>
      <c r="C191" s="163">
        <v>0</v>
      </c>
      <c r="D191" s="17">
        <f>ROUND(C191/12,2)</f>
        <v>0</v>
      </c>
      <c r="E191" s="17">
        <f>D191*1.5</f>
        <v>0</v>
      </c>
      <c r="F191" s="18"/>
      <c r="G191" s="163">
        <v>0</v>
      </c>
      <c r="H191" s="17">
        <f>ROUND(G191/12,2)</f>
        <v>0</v>
      </c>
      <c r="I191" s="17">
        <f>H191*1.5</f>
        <v>0</v>
      </c>
      <c r="J191" s="18"/>
      <c r="K191" s="163">
        <v>0</v>
      </c>
      <c r="L191" s="17">
        <f>ROUND(K191/12,2)</f>
        <v>0</v>
      </c>
      <c r="M191" s="17">
        <f>L191*1.5</f>
        <v>0</v>
      </c>
      <c r="N191" s="18"/>
      <c r="O191" s="19">
        <f t="shared" si="5"/>
        <v>0</v>
      </c>
      <c r="P191" s="20">
        <f>ROUND(O191/24,2)</f>
        <v>0</v>
      </c>
      <c r="Q191" s="21">
        <f>P191*1.5</f>
        <v>0</v>
      </c>
      <c r="R191" s="22">
        <v>0</v>
      </c>
    </row>
    <row r="192" spans="1:24" x14ac:dyDescent="0.5">
      <c r="A192" s="65"/>
      <c r="B192" s="162" t="s">
        <v>13</v>
      </c>
      <c r="C192" s="163">
        <v>124</v>
      </c>
      <c r="D192" s="17">
        <f>ROUND(C192/12,2)</f>
        <v>10.33</v>
      </c>
      <c r="E192" s="17">
        <f>D192*1.5</f>
        <v>15.495000000000001</v>
      </c>
      <c r="F192" s="18"/>
      <c r="G192" s="163">
        <v>96</v>
      </c>
      <c r="H192" s="17">
        <f>ROUND(G192/12,2)</f>
        <v>8</v>
      </c>
      <c r="I192" s="17">
        <f>H192*1.5</f>
        <v>12</v>
      </c>
      <c r="J192" s="18"/>
      <c r="K192" s="163">
        <v>0</v>
      </c>
      <c r="L192" s="17">
        <f>ROUND(K192/12,2)</f>
        <v>0</v>
      </c>
      <c r="M192" s="17">
        <f>L192*1.5</f>
        <v>0</v>
      </c>
      <c r="N192" s="18"/>
      <c r="O192" s="19">
        <f t="shared" si="5"/>
        <v>220</v>
      </c>
      <c r="P192" s="20">
        <f>ROUND(O192/24,2)</f>
        <v>9.17</v>
      </c>
      <c r="Q192" s="21">
        <f>P192*1.5</f>
        <v>13.754999999999999</v>
      </c>
      <c r="R192" s="22">
        <v>0</v>
      </c>
    </row>
    <row r="193" spans="1:22" x14ac:dyDescent="0.5">
      <c r="A193" s="65"/>
      <c r="B193" s="162" t="s">
        <v>14</v>
      </c>
      <c r="C193" s="163">
        <v>0</v>
      </c>
      <c r="D193" s="17">
        <f>ROUND(C193/12,2)</f>
        <v>0</v>
      </c>
      <c r="E193" s="17">
        <f>D193*1.5</f>
        <v>0</v>
      </c>
      <c r="F193" s="18"/>
      <c r="G193" s="163">
        <v>0</v>
      </c>
      <c r="H193" s="17">
        <f>ROUND(G193/12,2)</f>
        <v>0</v>
      </c>
      <c r="I193" s="17">
        <f>H193*1.5</f>
        <v>0</v>
      </c>
      <c r="J193" s="18"/>
      <c r="K193" s="163">
        <v>0</v>
      </c>
      <c r="L193" s="17">
        <f>ROUND(K193/12,2)</f>
        <v>0</v>
      </c>
      <c r="M193" s="17">
        <f>L193*1.5</f>
        <v>0</v>
      </c>
      <c r="N193" s="18"/>
      <c r="O193" s="19">
        <f t="shared" si="5"/>
        <v>0</v>
      </c>
      <c r="P193" s="20">
        <f>ROUND(O193/24,2)</f>
        <v>0</v>
      </c>
      <c r="Q193" s="21">
        <f>P193*1.5</f>
        <v>0</v>
      </c>
      <c r="R193" s="22">
        <v>0</v>
      </c>
    </row>
    <row r="194" spans="1:22" x14ac:dyDescent="0.5">
      <c r="A194" s="14" t="s">
        <v>74</v>
      </c>
      <c r="B194" s="162" t="s">
        <v>12</v>
      </c>
      <c r="C194" s="163">
        <v>2356</v>
      </c>
      <c r="D194" s="17">
        <f>ROUND(C194/18,2)</f>
        <v>130.88999999999999</v>
      </c>
      <c r="E194" s="17"/>
      <c r="F194" s="18">
        <f>SUM(D194,E195:E197)</f>
        <v>144.38999999999999</v>
      </c>
      <c r="G194" s="163">
        <v>2367</v>
      </c>
      <c r="H194" s="17">
        <f>ROUND(G194/18,2)</f>
        <v>131.5</v>
      </c>
      <c r="I194" s="17"/>
      <c r="J194" s="18">
        <f>SUM(H194,I195:I197)</f>
        <v>141.25</v>
      </c>
      <c r="K194" s="163">
        <v>975</v>
      </c>
      <c r="L194" s="17">
        <f>ROUND(K194/18,2)</f>
        <v>54.17</v>
      </c>
      <c r="M194" s="17"/>
      <c r="N194" s="18">
        <f>SUM(L194,M195:M197)</f>
        <v>60.92</v>
      </c>
      <c r="O194" s="19">
        <f t="shared" si="5"/>
        <v>5698</v>
      </c>
      <c r="P194" s="20">
        <f>ROUND(O194/36,2)</f>
        <v>158.28</v>
      </c>
      <c r="Q194" s="21" t="s">
        <v>29</v>
      </c>
      <c r="R194" s="22">
        <f>SUM(P194,Q195:Q197)</f>
        <v>173.28</v>
      </c>
      <c r="T194" s="83"/>
      <c r="V194" s="183"/>
    </row>
    <row r="195" spans="1:22" x14ac:dyDescent="0.5">
      <c r="A195" s="82"/>
      <c r="B195" s="162" t="s">
        <v>71</v>
      </c>
      <c r="C195" s="185">
        <v>0</v>
      </c>
      <c r="D195" s="17">
        <f>ROUND(C195/12,2)</f>
        <v>0</v>
      </c>
      <c r="E195" s="17">
        <f>D195*1.5</f>
        <v>0</v>
      </c>
      <c r="F195" s="18"/>
      <c r="G195" s="185">
        <v>0</v>
      </c>
      <c r="H195" s="17">
        <f>ROUND(G195/12,2)</f>
        <v>0</v>
      </c>
      <c r="I195" s="17">
        <f>H195*1.5</f>
        <v>0</v>
      </c>
      <c r="J195" s="18"/>
      <c r="K195" s="185">
        <v>0</v>
      </c>
      <c r="L195" s="17">
        <f>ROUND(K195/12,2)</f>
        <v>0</v>
      </c>
      <c r="M195" s="17">
        <f>L195*1.5</f>
        <v>0</v>
      </c>
      <c r="N195" s="18"/>
      <c r="O195" s="19">
        <f t="shared" si="5"/>
        <v>0</v>
      </c>
      <c r="P195" s="20">
        <f>ROUND(O195/24,2)</f>
        <v>0</v>
      </c>
      <c r="Q195" s="21">
        <f>P195*1.5</f>
        <v>0</v>
      </c>
      <c r="R195" s="22">
        <v>0</v>
      </c>
      <c r="T195" s="186"/>
    </row>
    <row r="196" spans="1:22" x14ac:dyDescent="0.5">
      <c r="A196" s="65"/>
      <c r="B196" s="162" t="s">
        <v>13</v>
      </c>
      <c r="C196" s="163">
        <v>108</v>
      </c>
      <c r="D196" s="17">
        <f>ROUND(C196/12,2)</f>
        <v>9</v>
      </c>
      <c r="E196" s="17">
        <f>D196*1.5</f>
        <v>13.5</v>
      </c>
      <c r="F196" s="18"/>
      <c r="G196" s="163">
        <v>78</v>
      </c>
      <c r="H196" s="17">
        <f>ROUND(G196/12,2)</f>
        <v>6.5</v>
      </c>
      <c r="I196" s="17">
        <f>H196*1.5</f>
        <v>9.75</v>
      </c>
      <c r="J196" s="18"/>
      <c r="K196" s="163">
        <v>54</v>
      </c>
      <c r="L196" s="17">
        <f>ROUND(K196/12,2)</f>
        <v>4.5</v>
      </c>
      <c r="M196" s="17">
        <f>L196*1.5</f>
        <v>6.75</v>
      </c>
      <c r="N196" s="18"/>
      <c r="O196" s="19">
        <f t="shared" si="5"/>
        <v>240</v>
      </c>
      <c r="P196" s="20">
        <f>ROUND(O196/24,2)</f>
        <v>10</v>
      </c>
      <c r="Q196" s="21">
        <f>P196*1.5</f>
        <v>15</v>
      </c>
      <c r="R196" s="22">
        <v>0</v>
      </c>
      <c r="T196" s="187"/>
      <c r="V196" s="183"/>
    </row>
    <row r="197" spans="1:22" x14ac:dyDescent="0.5">
      <c r="A197" s="65"/>
      <c r="B197" s="162" t="s">
        <v>14</v>
      </c>
      <c r="C197" s="163">
        <v>0</v>
      </c>
      <c r="D197" s="17">
        <f>ROUND(C197/12,2)</f>
        <v>0</v>
      </c>
      <c r="E197" s="17">
        <f>D197*1.5</f>
        <v>0</v>
      </c>
      <c r="F197" s="18"/>
      <c r="G197" s="163">
        <v>0</v>
      </c>
      <c r="H197" s="17">
        <f>ROUND(G197/12,2)</f>
        <v>0</v>
      </c>
      <c r="I197" s="17">
        <f>H197*1.5</f>
        <v>0</v>
      </c>
      <c r="J197" s="18"/>
      <c r="K197" s="163">
        <v>0</v>
      </c>
      <c r="L197" s="17">
        <f>ROUND(K197/12,2)</f>
        <v>0</v>
      </c>
      <c r="M197" s="17">
        <f>L197*1.5</f>
        <v>0</v>
      </c>
      <c r="N197" s="18"/>
      <c r="O197" s="19">
        <f t="shared" si="5"/>
        <v>0</v>
      </c>
      <c r="P197" s="20">
        <f>ROUND(O197/24,2)</f>
        <v>0</v>
      </c>
      <c r="Q197" s="21">
        <f>P197*1.5</f>
        <v>0</v>
      </c>
      <c r="R197" s="22">
        <v>0</v>
      </c>
    </row>
    <row r="198" spans="1:22" x14ac:dyDescent="0.5">
      <c r="A198" s="14" t="s">
        <v>75</v>
      </c>
      <c r="B198" s="162" t="s">
        <v>12</v>
      </c>
      <c r="C198" s="163">
        <v>0</v>
      </c>
      <c r="D198" s="17">
        <f>ROUND(C198/18,2)</f>
        <v>0</v>
      </c>
      <c r="E198" s="17"/>
      <c r="F198" s="18">
        <f>SUM(D198,E199:E201)</f>
        <v>0</v>
      </c>
      <c r="G198" s="163">
        <v>237</v>
      </c>
      <c r="H198" s="17">
        <f>ROUND(G198/18,2)</f>
        <v>13.17</v>
      </c>
      <c r="I198" s="17"/>
      <c r="J198" s="18">
        <f>SUM(H198,I199:I201)</f>
        <v>13.17</v>
      </c>
      <c r="K198" s="163">
        <v>0</v>
      </c>
      <c r="L198" s="17">
        <f>ROUND(K198/18,2)</f>
        <v>0</v>
      </c>
      <c r="M198" s="17"/>
      <c r="N198" s="18">
        <f>SUM(L198,M199:M201)</f>
        <v>0</v>
      </c>
      <c r="O198" s="19">
        <f t="shared" si="5"/>
        <v>237</v>
      </c>
      <c r="P198" s="20">
        <f>ROUND(O198/36,2)</f>
        <v>6.58</v>
      </c>
      <c r="Q198" s="21" t="s">
        <v>29</v>
      </c>
      <c r="R198" s="22">
        <f>SUM(P198,Q199:Q201)</f>
        <v>6.58</v>
      </c>
      <c r="T198" s="83"/>
    </row>
    <row r="199" spans="1:22" x14ac:dyDescent="0.5">
      <c r="A199" s="65"/>
      <c r="B199" s="162" t="s">
        <v>71</v>
      </c>
      <c r="C199" s="163">
        <v>0</v>
      </c>
      <c r="D199" s="17">
        <f>ROUND(C199/12,2)</f>
        <v>0</v>
      </c>
      <c r="E199" s="17">
        <f>D199*1.5</f>
        <v>0</v>
      </c>
      <c r="F199" s="18"/>
      <c r="G199" s="163">
        <v>0</v>
      </c>
      <c r="H199" s="17">
        <f>ROUND(G199/12,2)</f>
        <v>0</v>
      </c>
      <c r="I199" s="17">
        <f>H199*1.5</f>
        <v>0</v>
      </c>
      <c r="J199" s="18"/>
      <c r="K199" s="163">
        <v>0</v>
      </c>
      <c r="L199" s="17">
        <f>ROUND(K199/12,2)</f>
        <v>0</v>
      </c>
      <c r="M199" s="17">
        <f>L199*1.5</f>
        <v>0</v>
      </c>
      <c r="N199" s="18"/>
      <c r="O199" s="19">
        <f t="shared" si="5"/>
        <v>0</v>
      </c>
      <c r="P199" s="20">
        <f>ROUND(O199/24,2)</f>
        <v>0</v>
      </c>
      <c r="Q199" s="21">
        <f>P199*1.5</f>
        <v>0</v>
      </c>
      <c r="R199" s="22">
        <v>0</v>
      </c>
    </row>
    <row r="200" spans="1:22" x14ac:dyDescent="0.5">
      <c r="A200" s="65"/>
      <c r="B200" s="162" t="s">
        <v>13</v>
      </c>
      <c r="C200" s="163">
        <v>0</v>
      </c>
      <c r="D200" s="17">
        <f>ROUND(C200/12,2)</f>
        <v>0</v>
      </c>
      <c r="E200" s="17">
        <f>D200*1.5</f>
        <v>0</v>
      </c>
      <c r="F200" s="18"/>
      <c r="G200" s="163">
        <v>0</v>
      </c>
      <c r="H200" s="17">
        <f>ROUND(G200/12,2)</f>
        <v>0</v>
      </c>
      <c r="I200" s="17">
        <f>H200*1.5</f>
        <v>0</v>
      </c>
      <c r="J200" s="18"/>
      <c r="K200" s="163">
        <v>0</v>
      </c>
      <c r="L200" s="17">
        <f>ROUND(K200/12,2)</f>
        <v>0</v>
      </c>
      <c r="M200" s="17">
        <f>L200*1.5</f>
        <v>0</v>
      </c>
      <c r="N200" s="18"/>
      <c r="O200" s="19">
        <f t="shared" si="5"/>
        <v>0</v>
      </c>
      <c r="P200" s="20">
        <f>ROUND(O200/24,2)</f>
        <v>0</v>
      </c>
      <c r="Q200" s="21">
        <f>P200*1.5</f>
        <v>0</v>
      </c>
      <c r="R200" s="22">
        <v>0</v>
      </c>
      <c r="V200" s="181"/>
    </row>
    <row r="201" spans="1:22" x14ac:dyDescent="0.5">
      <c r="A201" s="65"/>
      <c r="B201" s="162" t="s">
        <v>14</v>
      </c>
      <c r="C201" s="163">
        <v>0</v>
      </c>
      <c r="D201" s="17">
        <f>ROUND(C201/12,2)</f>
        <v>0</v>
      </c>
      <c r="E201" s="17">
        <f>D201*1.5</f>
        <v>0</v>
      </c>
      <c r="F201" s="18"/>
      <c r="G201" s="163">
        <v>0</v>
      </c>
      <c r="H201" s="17">
        <f>ROUND(G201/12,2)</f>
        <v>0</v>
      </c>
      <c r="I201" s="17">
        <f>H201*1.5</f>
        <v>0</v>
      </c>
      <c r="J201" s="18"/>
      <c r="K201" s="163">
        <v>0</v>
      </c>
      <c r="L201" s="17">
        <f>ROUND(K201/12,2)</f>
        <v>0</v>
      </c>
      <c r="M201" s="17">
        <f>L201*1.5</f>
        <v>0</v>
      </c>
      <c r="N201" s="18"/>
      <c r="O201" s="19">
        <f t="shared" si="5"/>
        <v>0</v>
      </c>
      <c r="P201" s="20">
        <f>ROUND(O201/24,2)</f>
        <v>0</v>
      </c>
      <c r="Q201" s="21">
        <f>P201*1.5</f>
        <v>0</v>
      </c>
      <c r="R201" s="22">
        <v>0</v>
      </c>
      <c r="V201" s="181"/>
    </row>
    <row r="202" spans="1:22" x14ac:dyDescent="0.5">
      <c r="A202" s="14" t="s">
        <v>76</v>
      </c>
      <c r="B202" s="162" t="s">
        <v>12</v>
      </c>
      <c r="C202" s="17">
        <v>0</v>
      </c>
      <c r="D202" s="17">
        <f>ROUND(C202/18,2)</f>
        <v>0</v>
      </c>
      <c r="E202" s="17"/>
      <c r="F202" s="18">
        <f>SUM(D202,E203:E205)</f>
        <v>60.375</v>
      </c>
      <c r="G202" s="17">
        <v>0</v>
      </c>
      <c r="H202" s="17">
        <f>ROUND(G202/18,2)</f>
        <v>0</v>
      </c>
      <c r="I202" s="17"/>
      <c r="J202" s="18">
        <f>SUM(H202,I203:I205)</f>
        <v>56.625</v>
      </c>
      <c r="K202" s="17">
        <v>0</v>
      </c>
      <c r="L202" s="17">
        <f>ROUND(K202/18,2)</f>
        <v>0</v>
      </c>
      <c r="M202" s="17"/>
      <c r="N202" s="18">
        <f>SUM(L202,M203:M205)</f>
        <v>13.875</v>
      </c>
      <c r="O202" s="19">
        <f t="shared" si="5"/>
        <v>0</v>
      </c>
      <c r="P202" s="20">
        <f>ROUND(O202/36,2)</f>
        <v>0</v>
      </c>
      <c r="Q202" s="21" t="s">
        <v>29</v>
      </c>
      <c r="R202" s="22">
        <f>SUM(P202,Q203:Q205)</f>
        <v>65.444999999999993</v>
      </c>
      <c r="T202" s="83"/>
    </row>
    <row r="203" spans="1:22" x14ac:dyDescent="0.5">
      <c r="A203" s="65" t="s">
        <v>77</v>
      </c>
      <c r="B203" s="162" t="s">
        <v>71</v>
      </c>
      <c r="C203" s="163">
        <v>0</v>
      </c>
      <c r="D203" s="17">
        <f>ROUND(C203/12,2)</f>
        <v>0</v>
      </c>
      <c r="E203" s="17">
        <f>D203*1.5</f>
        <v>0</v>
      </c>
      <c r="F203" s="18"/>
      <c r="G203" s="163">
        <v>0</v>
      </c>
      <c r="H203" s="17">
        <f>ROUND(G203/12,2)</f>
        <v>0</v>
      </c>
      <c r="I203" s="17">
        <f>H203*1.5</f>
        <v>0</v>
      </c>
      <c r="J203" s="18"/>
      <c r="K203" s="163">
        <v>0</v>
      </c>
      <c r="L203" s="17">
        <f>ROUND(K203/12,2)</f>
        <v>0</v>
      </c>
      <c r="M203" s="17">
        <f>L203*1.5</f>
        <v>0</v>
      </c>
      <c r="N203" s="18"/>
      <c r="O203" s="19">
        <f t="shared" si="5"/>
        <v>0</v>
      </c>
      <c r="P203" s="20">
        <f>ROUND(O203/24,2)</f>
        <v>0</v>
      </c>
      <c r="Q203" s="21">
        <f>P203*1.5</f>
        <v>0</v>
      </c>
      <c r="R203" s="22">
        <v>0</v>
      </c>
    </row>
    <row r="204" spans="1:22" x14ac:dyDescent="0.5">
      <c r="A204" s="82"/>
      <c r="B204" s="162" t="s">
        <v>13</v>
      </c>
      <c r="C204" s="185">
        <f>396+6</f>
        <v>402</v>
      </c>
      <c r="D204" s="17">
        <f>ROUND(C204/12,2)</f>
        <v>33.5</v>
      </c>
      <c r="E204" s="17">
        <f>D204*1.5</f>
        <v>50.25</v>
      </c>
      <c r="F204" s="18"/>
      <c r="G204" s="185">
        <v>351</v>
      </c>
      <c r="H204" s="17">
        <f>ROUND(G204/12,2)</f>
        <v>29.25</v>
      </c>
      <c r="I204" s="17">
        <f>H204*1.5</f>
        <v>43.875</v>
      </c>
      <c r="J204" s="18"/>
      <c r="K204" s="185">
        <v>111</v>
      </c>
      <c r="L204" s="17">
        <f>ROUND(K204/12,2)</f>
        <v>9.25</v>
      </c>
      <c r="M204" s="17">
        <f>L204*1.5</f>
        <v>13.875</v>
      </c>
      <c r="N204" s="18"/>
      <c r="O204" s="19">
        <f t="shared" si="5"/>
        <v>864</v>
      </c>
      <c r="P204" s="20">
        <f>ROUND(O204/24,2)</f>
        <v>36</v>
      </c>
      <c r="Q204" s="21">
        <f>P204*1.5</f>
        <v>54</v>
      </c>
      <c r="R204" s="22">
        <v>0</v>
      </c>
      <c r="V204" s="181"/>
    </row>
    <row r="205" spans="1:22" x14ac:dyDescent="0.5">
      <c r="A205" s="65"/>
      <c r="B205" s="162" t="s">
        <v>14</v>
      </c>
      <c r="C205" s="163">
        <v>81</v>
      </c>
      <c r="D205" s="17">
        <f>ROUND(C205/12,2)</f>
        <v>6.75</v>
      </c>
      <c r="E205" s="17">
        <f>D205*1.5</f>
        <v>10.125</v>
      </c>
      <c r="F205" s="18"/>
      <c r="G205" s="163">
        <v>102</v>
      </c>
      <c r="H205" s="17">
        <f>ROUND(G205/12,2)</f>
        <v>8.5</v>
      </c>
      <c r="I205" s="17">
        <f>H205*1.5</f>
        <v>12.75</v>
      </c>
      <c r="J205" s="18"/>
      <c r="K205" s="163">
        <v>0</v>
      </c>
      <c r="L205" s="17">
        <f>ROUND(K205/12,2)</f>
        <v>0</v>
      </c>
      <c r="M205" s="17">
        <f>L205*1.5</f>
        <v>0</v>
      </c>
      <c r="N205" s="18"/>
      <c r="O205" s="19">
        <f t="shared" si="5"/>
        <v>183</v>
      </c>
      <c r="P205" s="20">
        <f>ROUND(O205/24,2)</f>
        <v>7.63</v>
      </c>
      <c r="Q205" s="21">
        <f>P205*1.5</f>
        <v>11.445</v>
      </c>
      <c r="R205" s="22">
        <v>0</v>
      </c>
    </row>
    <row r="206" spans="1:22" x14ac:dyDescent="0.5">
      <c r="A206" s="14" t="s">
        <v>11</v>
      </c>
      <c r="B206" s="162" t="s">
        <v>12</v>
      </c>
      <c r="C206" s="17">
        <v>0</v>
      </c>
      <c r="D206" s="17">
        <f>ROUND(C206/18,2)</f>
        <v>0</v>
      </c>
      <c r="E206" s="17"/>
      <c r="F206" s="18">
        <f>SUM(D206,E207:E209)</f>
        <v>0</v>
      </c>
      <c r="G206" s="17">
        <v>0</v>
      </c>
      <c r="H206" s="17">
        <f>ROUND(G206/18,2)</f>
        <v>0</v>
      </c>
      <c r="I206" s="17"/>
      <c r="J206" s="18">
        <f>SUM(H206,I207:I209)</f>
        <v>0</v>
      </c>
      <c r="K206" s="17">
        <v>0</v>
      </c>
      <c r="L206" s="17">
        <f>ROUND(K206/18,2)</f>
        <v>0</v>
      </c>
      <c r="M206" s="17"/>
      <c r="N206" s="18">
        <f>SUM(L206,M207:M209)</f>
        <v>0</v>
      </c>
      <c r="O206" s="19">
        <f t="shared" si="5"/>
        <v>0</v>
      </c>
      <c r="P206" s="20">
        <f>ROUND(O206/36,2)</f>
        <v>0</v>
      </c>
      <c r="Q206" s="21" t="s">
        <v>29</v>
      </c>
      <c r="R206" s="22">
        <f>SUM(P206,Q207:Q209)</f>
        <v>0</v>
      </c>
      <c r="S206" s="188"/>
    </row>
    <row r="207" spans="1:22" x14ac:dyDescent="0.5">
      <c r="A207" s="189"/>
      <c r="B207" s="162" t="s">
        <v>71</v>
      </c>
      <c r="C207" s="163">
        <v>0</v>
      </c>
      <c r="D207" s="17">
        <f>ROUND(C207/12,2)</f>
        <v>0</v>
      </c>
      <c r="E207" s="17">
        <f>D207*1.5</f>
        <v>0</v>
      </c>
      <c r="F207" s="18"/>
      <c r="G207" s="163">
        <v>0</v>
      </c>
      <c r="H207" s="17">
        <f>ROUND(G207/12,2)</f>
        <v>0</v>
      </c>
      <c r="I207" s="17">
        <f>H207*1.5</f>
        <v>0</v>
      </c>
      <c r="J207" s="18"/>
      <c r="K207" s="163">
        <v>0</v>
      </c>
      <c r="L207" s="17">
        <f>ROUND(K207/12,2)</f>
        <v>0</v>
      </c>
      <c r="M207" s="17">
        <f>L207*1.5</f>
        <v>0</v>
      </c>
      <c r="N207" s="18"/>
      <c r="O207" s="19">
        <f t="shared" si="5"/>
        <v>0</v>
      </c>
      <c r="P207" s="20">
        <f>ROUND(O207/24,2)</f>
        <v>0</v>
      </c>
      <c r="Q207" s="21">
        <f>P207*1.5</f>
        <v>0</v>
      </c>
      <c r="R207" s="22">
        <v>0</v>
      </c>
    </row>
    <row r="208" spans="1:22" x14ac:dyDescent="0.5">
      <c r="A208" s="82"/>
      <c r="B208" s="162" t="s">
        <v>13</v>
      </c>
      <c r="C208" s="163">
        <v>0</v>
      </c>
      <c r="D208" s="17">
        <f>ROUND(C208/12,2)</f>
        <v>0</v>
      </c>
      <c r="E208" s="17">
        <f>D208*1.5</f>
        <v>0</v>
      </c>
      <c r="F208" s="18"/>
      <c r="G208" s="163">
        <v>0</v>
      </c>
      <c r="H208" s="17">
        <f>ROUND(G208/12,2)</f>
        <v>0</v>
      </c>
      <c r="I208" s="17">
        <f>H208*1.5</f>
        <v>0</v>
      </c>
      <c r="J208" s="18"/>
      <c r="K208" s="163">
        <v>0</v>
      </c>
      <c r="L208" s="17">
        <f>ROUND(K208/12,2)</f>
        <v>0</v>
      </c>
      <c r="M208" s="17">
        <f>L208*1.5</f>
        <v>0</v>
      </c>
      <c r="N208" s="18"/>
      <c r="O208" s="19">
        <f t="shared" si="5"/>
        <v>0</v>
      </c>
      <c r="P208" s="20">
        <f>ROUND(O208/24,2)</f>
        <v>0</v>
      </c>
      <c r="Q208" s="21">
        <f>P208*1.5</f>
        <v>0</v>
      </c>
      <c r="R208" s="22">
        <v>0</v>
      </c>
      <c r="S208" s="181"/>
      <c r="T208" s="83"/>
    </row>
    <row r="209" spans="1:19" x14ac:dyDescent="0.5">
      <c r="A209" s="65"/>
      <c r="B209" s="162" t="s">
        <v>14</v>
      </c>
      <c r="C209" s="163">
        <v>0</v>
      </c>
      <c r="D209" s="17">
        <f>ROUND(C209/12,2)</f>
        <v>0</v>
      </c>
      <c r="E209" s="17">
        <f>D209*1.5</f>
        <v>0</v>
      </c>
      <c r="F209" s="18"/>
      <c r="G209" s="163">
        <v>0</v>
      </c>
      <c r="H209" s="17">
        <f>ROUND(G209/12,2)</f>
        <v>0</v>
      </c>
      <c r="I209" s="17">
        <f>H209*1.5</f>
        <v>0</v>
      </c>
      <c r="J209" s="18"/>
      <c r="K209" s="163">
        <v>0</v>
      </c>
      <c r="L209" s="17">
        <f>ROUND(K209/12,2)</f>
        <v>0</v>
      </c>
      <c r="M209" s="17">
        <f>L209*1.5</f>
        <v>0</v>
      </c>
      <c r="N209" s="18"/>
      <c r="O209" s="19">
        <f t="shared" si="5"/>
        <v>0</v>
      </c>
      <c r="P209" s="20">
        <f>ROUND(O209/24,2)</f>
        <v>0</v>
      </c>
      <c r="Q209" s="21">
        <f>P209*1.5</f>
        <v>0</v>
      </c>
      <c r="R209" s="22">
        <v>0</v>
      </c>
      <c r="S209" s="181"/>
    </row>
    <row r="210" spans="1:19" x14ac:dyDescent="0.5">
      <c r="A210" s="66" t="s">
        <v>27</v>
      </c>
      <c r="B210" s="171" t="s">
        <v>12</v>
      </c>
      <c r="C210" s="50">
        <f>SUM(C182,C186,C190,C194,C198,C202,C206)</f>
        <v>5986</v>
      </c>
      <c r="D210" s="51">
        <f>ROUND(C210/18,2)</f>
        <v>332.56</v>
      </c>
      <c r="E210" s="51" t="s">
        <v>29</v>
      </c>
      <c r="F210" s="52">
        <f>SUM(D210,E211:E213)</f>
        <v>505.06</v>
      </c>
      <c r="G210" s="50">
        <f>SUM(G182,G186,G190,G194,G198,G202,G206)</f>
        <v>6847</v>
      </c>
      <c r="H210" s="51">
        <f>ROUND(G210/18,2)</f>
        <v>380.39</v>
      </c>
      <c r="I210" s="51" t="s">
        <v>29</v>
      </c>
      <c r="J210" s="52">
        <f>SUM(H210,I211:I213)</f>
        <v>554.39</v>
      </c>
      <c r="K210" s="50">
        <f>SUM(K182,K186,K190,K194,K198,K202,K206)</f>
        <v>1653</v>
      </c>
      <c r="L210" s="51">
        <f>ROUND(K210/18,2)</f>
        <v>91.83</v>
      </c>
      <c r="M210" s="51" t="s">
        <v>29</v>
      </c>
      <c r="N210" s="52">
        <f>SUM(L210,M211:M213)</f>
        <v>116.955</v>
      </c>
      <c r="O210" s="53">
        <f t="shared" si="5"/>
        <v>14486</v>
      </c>
      <c r="P210" s="54">
        <f>ROUND(O210/36,2)</f>
        <v>402.39</v>
      </c>
      <c r="Q210" s="55" t="s">
        <v>29</v>
      </c>
      <c r="R210" s="22">
        <f>SUM(P210,Q211:Q213)</f>
        <v>588.21</v>
      </c>
    </row>
    <row r="211" spans="1:19" x14ac:dyDescent="0.5">
      <c r="A211" s="190"/>
      <c r="B211" s="171" t="s">
        <v>71</v>
      </c>
      <c r="C211" s="50">
        <f>SUM(C183,C187,C191,C195,C199,C203,C207)</f>
        <v>0</v>
      </c>
      <c r="D211" s="51">
        <f>ROUND(C211/123,2)</f>
        <v>0</v>
      </c>
      <c r="E211" s="51">
        <f>D211*1.5</f>
        <v>0</v>
      </c>
      <c r="F211" s="52">
        <v>0</v>
      </c>
      <c r="G211" s="50">
        <f>SUM(G183,G187,G191,G195,G199,G203,G207)</f>
        <v>0</v>
      </c>
      <c r="H211" s="51">
        <f>ROUND(G211/123,2)</f>
        <v>0</v>
      </c>
      <c r="I211" s="51">
        <f>H211*1.5</f>
        <v>0</v>
      </c>
      <c r="J211" s="52">
        <v>0</v>
      </c>
      <c r="K211" s="50">
        <f>SUM(K183,K187,K191,K195,K199,K203,K207)</f>
        <v>0</v>
      </c>
      <c r="L211" s="51">
        <f>ROUND(K211/123,2)</f>
        <v>0</v>
      </c>
      <c r="M211" s="51">
        <f>L211*1.5</f>
        <v>0</v>
      </c>
      <c r="N211" s="52">
        <v>0</v>
      </c>
      <c r="O211" s="53">
        <f t="shared" si="5"/>
        <v>0</v>
      </c>
      <c r="P211" s="54">
        <f>ROUND(O211/24,2)</f>
        <v>0</v>
      </c>
      <c r="Q211" s="55">
        <f>P211*1.5</f>
        <v>0</v>
      </c>
      <c r="R211" s="22">
        <v>0</v>
      </c>
    </row>
    <row r="212" spans="1:19" x14ac:dyDescent="0.5">
      <c r="A212" s="190"/>
      <c r="B212" s="171" t="s">
        <v>13</v>
      </c>
      <c r="C212" s="50">
        <f>SUM(C184,C188,C192,C196,C200,C204,C208)</f>
        <v>1299</v>
      </c>
      <c r="D212" s="51">
        <f>ROUND(C212/12,2)</f>
        <v>108.25</v>
      </c>
      <c r="E212" s="51">
        <f>D212*1.5</f>
        <v>162.375</v>
      </c>
      <c r="F212" s="52">
        <v>0</v>
      </c>
      <c r="G212" s="50">
        <f>SUM(G184,G188,G192,G196,G200,G204,G208)</f>
        <v>1281</v>
      </c>
      <c r="H212" s="51">
        <f>ROUND(G212/12,2)</f>
        <v>106.75</v>
      </c>
      <c r="I212" s="51">
        <f>H212*1.5</f>
        <v>160.125</v>
      </c>
      <c r="J212" s="52">
        <v>0</v>
      </c>
      <c r="K212" s="50">
        <f>SUM(K184,K188,K192,K196,K200,K204,K208)</f>
        <v>201</v>
      </c>
      <c r="L212" s="51">
        <f>ROUND(K212/12,2)</f>
        <v>16.75</v>
      </c>
      <c r="M212" s="51">
        <f>L212*1.5</f>
        <v>25.125</v>
      </c>
      <c r="N212" s="52">
        <v>0</v>
      </c>
      <c r="O212" s="53">
        <f t="shared" si="5"/>
        <v>2781</v>
      </c>
      <c r="P212" s="54">
        <f>ROUND(O212/24,2)</f>
        <v>115.88</v>
      </c>
      <c r="Q212" s="55">
        <f>P212*1.5</f>
        <v>173.82</v>
      </c>
      <c r="R212" s="22">
        <v>0</v>
      </c>
    </row>
    <row r="213" spans="1:19" ht="22.5" thickBot="1" x14ac:dyDescent="0.55000000000000004">
      <c r="A213" s="191"/>
      <c r="B213" s="172" t="s">
        <v>14</v>
      </c>
      <c r="C213" s="57">
        <f>SUM(C185,C189,C193,C197,C201,C205,C209)</f>
        <v>81</v>
      </c>
      <c r="D213" s="58">
        <f>ROUND(C213/12,2)</f>
        <v>6.75</v>
      </c>
      <c r="E213" s="58">
        <f>D213*1.5</f>
        <v>10.125</v>
      </c>
      <c r="F213" s="192">
        <v>0</v>
      </c>
      <c r="G213" s="57">
        <f>SUM(G185,G189,G193,G197,G201,G205,G209)</f>
        <v>111</v>
      </c>
      <c r="H213" s="58">
        <f>ROUND(G213/12,2)</f>
        <v>9.25</v>
      </c>
      <c r="I213" s="58">
        <f>H213*1.5</f>
        <v>13.875</v>
      </c>
      <c r="J213" s="192">
        <v>0</v>
      </c>
      <c r="K213" s="57">
        <f>SUM(K185,K189,K193,K197,K201,K205,K209)</f>
        <v>0</v>
      </c>
      <c r="L213" s="58">
        <f>ROUND(K213/12,2)</f>
        <v>0</v>
      </c>
      <c r="M213" s="58">
        <f>L213*1.5</f>
        <v>0</v>
      </c>
      <c r="N213" s="192">
        <v>0</v>
      </c>
      <c r="O213" s="60">
        <f t="shared" si="5"/>
        <v>192</v>
      </c>
      <c r="P213" s="61">
        <f>ROUND(O213/24,2)</f>
        <v>8</v>
      </c>
      <c r="Q213" s="62">
        <f>P213*1.5</f>
        <v>12</v>
      </c>
      <c r="R213" s="31">
        <v>0</v>
      </c>
    </row>
    <row r="214" spans="1:19" x14ac:dyDescent="0.5">
      <c r="A214" s="32" t="s">
        <v>78</v>
      </c>
      <c r="B214" s="169"/>
      <c r="C214" s="168"/>
      <c r="D214" s="35"/>
      <c r="E214" s="35"/>
      <c r="F214" s="36"/>
      <c r="G214" s="168"/>
      <c r="H214" s="35"/>
      <c r="I214" s="35"/>
      <c r="J214" s="36"/>
      <c r="K214" s="168"/>
      <c r="L214" s="35"/>
      <c r="M214" s="35"/>
      <c r="N214" s="36"/>
      <c r="O214" s="71"/>
      <c r="P214" s="42"/>
      <c r="Q214" s="42"/>
      <c r="R214" s="40"/>
    </row>
    <row r="215" spans="1:19" x14ac:dyDescent="0.5">
      <c r="A215" s="14" t="s">
        <v>11</v>
      </c>
      <c r="B215" s="162" t="s">
        <v>12</v>
      </c>
      <c r="C215" s="163">
        <v>176</v>
      </c>
      <c r="D215" s="17">
        <f>ROUND(C215/18,2)</f>
        <v>9.7799999999999994</v>
      </c>
      <c r="E215" s="17"/>
      <c r="F215" s="18">
        <f>SUM(D215,E216:E217)</f>
        <v>9.7799999999999994</v>
      </c>
      <c r="G215" s="163">
        <v>0</v>
      </c>
      <c r="H215" s="17">
        <f>ROUND(G215/18,2)</f>
        <v>0</v>
      </c>
      <c r="I215" s="17"/>
      <c r="J215" s="18">
        <f>SUM(H215,I216:I217)</f>
        <v>0</v>
      </c>
      <c r="K215" s="163">
        <v>0</v>
      </c>
      <c r="L215" s="17">
        <f>ROUND(K215/18,2)</f>
        <v>0</v>
      </c>
      <c r="M215" s="17"/>
      <c r="N215" s="18">
        <f>SUM(L215,M216:M217)</f>
        <v>0</v>
      </c>
      <c r="O215" s="19">
        <f>SUM(G215,K215,C215)</f>
        <v>176</v>
      </c>
      <c r="P215" s="20">
        <f>ROUND(O215/36,2)</f>
        <v>4.8899999999999997</v>
      </c>
      <c r="Q215" s="21" t="s">
        <v>29</v>
      </c>
      <c r="R215" s="22">
        <f>SUM(P215,Q216:Q217)</f>
        <v>4.8899999999999997</v>
      </c>
    </row>
    <row r="216" spans="1:19" x14ac:dyDescent="0.5">
      <c r="A216" s="65"/>
      <c r="B216" s="162" t="s">
        <v>13</v>
      </c>
      <c r="C216" s="163">
        <v>0</v>
      </c>
      <c r="D216" s="17">
        <f>ROUND(C216/12,2)</f>
        <v>0</v>
      </c>
      <c r="E216" s="17">
        <f>D216*1</f>
        <v>0</v>
      </c>
      <c r="F216" s="18"/>
      <c r="G216" s="163">
        <v>0</v>
      </c>
      <c r="H216" s="17">
        <f>ROUND(G216/12,2)</f>
        <v>0</v>
      </c>
      <c r="I216" s="17">
        <f>H216*1</f>
        <v>0</v>
      </c>
      <c r="J216" s="18"/>
      <c r="K216" s="163">
        <v>0</v>
      </c>
      <c r="L216" s="17">
        <f>ROUND(K216/12,2)</f>
        <v>0</v>
      </c>
      <c r="M216" s="17">
        <f>L216*1</f>
        <v>0</v>
      </c>
      <c r="N216" s="18"/>
      <c r="O216" s="47">
        <f>SUM(G216,K216,C216)</f>
        <v>0</v>
      </c>
      <c r="P216" s="21">
        <f>ROUND(O216/24,2)</f>
        <v>0</v>
      </c>
      <c r="Q216" s="21">
        <f>P216*1</f>
        <v>0</v>
      </c>
      <c r="R216" s="22">
        <v>0</v>
      </c>
    </row>
    <row r="217" spans="1:19" ht="22.5" thickBot="1" x14ac:dyDescent="0.55000000000000004">
      <c r="A217" s="69"/>
      <c r="B217" s="165" t="s">
        <v>14</v>
      </c>
      <c r="C217" s="166">
        <v>0</v>
      </c>
      <c r="D217" s="26">
        <f>ROUND(C217/12,2)</f>
        <v>0</v>
      </c>
      <c r="E217" s="26">
        <f>D217*1</f>
        <v>0</v>
      </c>
      <c r="F217" s="27"/>
      <c r="G217" s="166">
        <v>0</v>
      </c>
      <c r="H217" s="26">
        <f>ROUND(G217/12,2)</f>
        <v>0</v>
      </c>
      <c r="I217" s="26">
        <f>H217*1</f>
        <v>0</v>
      </c>
      <c r="J217" s="27"/>
      <c r="K217" s="166">
        <v>0</v>
      </c>
      <c r="L217" s="26">
        <f>ROUND(K217/12,2)</f>
        <v>0</v>
      </c>
      <c r="M217" s="26">
        <f>L217*1</f>
        <v>0</v>
      </c>
      <c r="N217" s="27"/>
      <c r="O217" s="72">
        <f>SUM(G217,K217,C217)</f>
        <v>0</v>
      </c>
      <c r="P217" s="30">
        <f>ROUND(O217/24,2)</f>
        <v>0</v>
      </c>
      <c r="Q217" s="30">
        <f>P217*1</f>
        <v>0</v>
      </c>
      <c r="R217" s="31">
        <v>0</v>
      </c>
    </row>
    <row r="218" spans="1:19" x14ac:dyDescent="0.5">
      <c r="A218" s="32" t="s">
        <v>79</v>
      </c>
      <c r="B218" s="169"/>
      <c r="C218" s="173"/>
      <c r="D218" s="35"/>
      <c r="E218" s="35"/>
      <c r="F218" s="36"/>
      <c r="G218" s="173"/>
      <c r="H218" s="35"/>
      <c r="I218" s="35"/>
      <c r="J218" s="36"/>
      <c r="K218" s="173"/>
      <c r="L218" s="35"/>
      <c r="M218" s="35"/>
      <c r="N218" s="36"/>
      <c r="O218" s="41"/>
      <c r="P218" s="42"/>
      <c r="Q218" s="39"/>
      <c r="R218" s="40"/>
    </row>
    <row r="219" spans="1:19" x14ac:dyDescent="0.5">
      <c r="A219" s="14" t="s">
        <v>80</v>
      </c>
      <c r="B219" s="162" t="s">
        <v>12</v>
      </c>
      <c r="C219" s="163">
        <v>0</v>
      </c>
      <c r="D219" s="17">
        <f>ROUND(C219/18,2)</f>
        <v>0</v>
      </c>
      <c r="E219" s="17"/>
      <c r="F219" s="18">
        <f>SUM(D219,E220:E221)</f>
        <v>0</v>
      </c>
      <c r="G219" s="163">
        <v>5</v>
      </c>
      <c r="H219" s="17">
        <f>ROUND(G219/18,2)</f>
        <v>0.28000000000000003</v>
      </c>
      <c r="I219" s="17"/>
      <c r="J219" s="18">
        <f>SUM(H219,I220:I221)</f>
        <v>0.28000000000000003</v>
      </c>
      <c r="K219" s="163">
        <v>0</v>
      </c>
      <c r="L219" s="17">
        <f>ROUND(K219/18,2)</f>
        <v>0</v>
      </c>
      <c r="M219" s="17"/>
      <c r="N219" s="18">
        <f>SUM(L219,M220:M221)</f>
        <v>0</v>
      </c>
      <c r="O219" s="19">
        <f t="shared" ref="O219:O236" si="6">SUM(G219,K219,C219)</f>
        <v>5</v>
      </c>
      <c r="P219" s="20">
        <f>ROUND(O219/36,2)</f>
        <v>0.14000000000000001</v>
      </c>
      <c r="Q219" s="21" t="s">
        <v>29</v>
      </c>
      <c r="R219" s="22">
        <f>SUM(P219,Q220:Q221)</f>
        <v>0.14000000000000001</v>
      </c>
    </row>
    <row r="220" spans="1:19" x14ac:dyDescent="0.5">
      <c r="A220" s="65"/>
      <c r="B220" s="162" t="s">
        <v>13</v>
      </c>
      <c r="C220" s="163">
        <v>0</v>
      </c>
      <c r="D220" s="17">
        <f>ROUND(C220/12,2)</f>
        <v>0</v>
      </c>
      <c r="E220" s="17">
        <f>D220*1</f>
        <v>0</v>
      </c>
      <c r="F220" s="18"/>
      <c r="G220" s="163">
        <v>0</v>
      </c>
      <c r="H220" s="17">
        <f>ROUND(G220/12,2)</f>
        <v>0</v>
      </c>
      <c r="I220" s="17">
        <f>H220*1</f>
        <v>0</v>
      </c>
      <c r="J220" s="18"/>
      <c r="K220" s="163">
        <v>0</v>
      </c>
      <c r="L220" s="17">
        <f>ROUND(K220/12,2)</f>
        <v>0</v>
      </c>
      <c r="M220" s="17">
        <f>L220*1</f>
        <v>0</v>
      </c>
      <c r="N220" s="18"/>
      <c r="O220" s="19">
        <f t="shared" si="6"/>
        <v>0</v>
      </c>
      <c r="P220" s="21">
        <f>ROUND(O220/24,2)</f>
        <v>0</v>
      </c>
      <c r="Q220" s="21">
        <f>P220*1</f>
        <v>0</v>
      </c>
      <c r="R220" s="22">
        <v>0</v>
      </c>
    </row>
    <row r="221" spans="1:19" x14ac:dyDescent="0.5">
      <c r="A221" s="65"/>
      <c r="B221" s="162" t="s">
        <v>14</v>
      </c>
      <c r="C221" s="163">
        <v>0</v>
      </c>
      <c r="D221" s="17">
        <f>ROUND(C221/12,2)</f>
        <v>0</v>
      </c>
      <c r="E221" s="17">
        <f>D221*1</f>
        <v>0</v>
      </c>
      <c r="F221" s="18"/>
      <c r="G221" s="163">
        <v>0</v>
      </c>
      <c r="H221" s="17">
        <f>ROUND(G221/12,2)</f>
        <v>0</v>
      </c>
      <c r="I221" s="17">
        <f>H221*1</f>
        <v>0</v>
      </c>
      <c r="J221" s="18"/>
      <c r="K221" s="163">
        <v>0</v>
      </c>
      <c r="L221" s="17">
        <f>ROUND(K221/12,2)</f>
        <v>0</v>
      </c>
      <c r="M221" s="17">
        <f>L221*1</f>
        <v>0</v>
      </c>
      <c r="N221" s="18"/>
      <c r="O221" s="47">
        <f t="shared" si="6"/>
        <v>0</v>
      </c>
      <c r="P221" s="21">
        <f>ROUND(O221/24,2)</f>
        <v>0</v>
      </c>
      <c r="Q221" s="21">
        <f>P221*1</f>
        <v>0</v>
      </c>
      <c r="R221" s="22">
        <v>0</v>
      </c>
    </row>
    <row r="222" spans="1:19" x14ac:dyDescent="0.5">
      <c r="A222" s="14" t="s">
        <v>81</v>
      </c>
      <c r="B222" s="162" t="s">
        <v>12</v>
      </c>
      <c r="C222" s="163">
        <f>762</f>
        <v>762</v>
      </c>
      <c r="D222" s="17">
        <f>ROUND(C222/18,2)</f>
        <v>42.33</v>
      </c>
      <c r="E222" s="17"/>
      <c r="F222" s="18">
        <f>SUM(D222,E223:E224)</f>
        <v>61.33</v>
      </c>
      <c r="G222" s="163">
        <v>428</v>
      </c>
      <c r="H222" s="17">
        <f>ROUND(G222/18,2)</f>
        <v>23.78</v>
      </c>
      <c r="I222" s="17"/>
      <c r="J222" s="18">
        <f>SUM(H222,I223:I224)</f>
        <v>32.78</v>
      </c>
      <c r="K222" s="163">
        <v>0</v>
      </c>
      <c r="L222" s="17">
        <f>ROUND(K222/18,2)</f>
        <v>0</v>
      </c>
      <c r="M222" s="17"/>
      <c r="N222" s="18">
        <f>SUM(L222,M223:M224)</f>
        <v>4.5</v>
      </c>
      <c r="O222" s="19">
        <f t="shared" si="6"/>
        <v>1190</v>
      </c>
      <c r="P222" s="20">
        <f>ROUND(O222/36,2)</f>
        <v>33.06</v>
      </c>
      <c r="Q222" s="21" t="s">
        <v>29</v>
      </c>
      <c r="R222" s="22">
        <f>SUM(P222,Q223:Q224)</f>
        <v>49.31</v>
      </c>
    </row>
    <row r="223" spans="1:19" x14ac:dyDescent="0.5">
      <c r="A223" s="65"/>
      <c r="B223" s="162" t="s">
        <v>13</v>
      </c>
      <c r="C223" s="163">
        <v>228</v>
      </c>
      <c r="D223" s="17">
        <f>ROUND(C223/12,2)</f>
        <v>19</v>
      </c>
      <c r="E223" s="17">
        <f>D223*1</f>
        <v>19</v>
      </c>
      <c r="F223" s="18"/>
      <c r="G223" s="163">
        <v>108</v>
      </c>
      <c r="H223" s="17">
        <f>ROUND(G223/12,2)</f>
        <v>9</v>
      </c>
      <c r="I223" s="17">
        <f>H223*1</f>
        <v>9</v>
      </c>
      <c r="J223" s="18"/>
      <c r="K223" s="163">
        <v>54</v>
      </c>
      <c r="L223" s="17">
        <f>ROUND(K223/12,2)</f>
        <v>4.5</v>
      </c>
      <c r="M223" s="17">
        <f>L223*1</f>
        <v>4.5</v>
      </c>
      <c r="N223" s="18"/>
      <c r="O223" s="19">
        <f t="shared" si="6"/>
        <v>390</v>
      </c>
      <c r="P223" s="21">
        <f>ROUND(O223/24,2)</f>
        <v>16.25</v>
      </c>
      <c r="Q223" s="21">
        <f>P223*1</f>
        <v>16.25</v>
      </c>
      <c r="R223" s="22">
        <v>0</v>
      </c>
    </row>
    <row r="224" spans="1:19" x14ac:dyDescent="0.5">
      <c r="A224" s="65"/>
      <c r="B224" s="162" t="s">
        <v>14</v>
      </c>
      <c r="C224" s="163">
        <v>0</v>
      </c>
      <c r="D224" s="17">
        <f>ROUND(C224/12,2)</f>
        <v>0</v>
      </c>
      <c r="E224" s="17">
        <f>D224*1</f>
        <v>0</v>
      </c>
      <c r="F224" s="18"/>
      <c r="G224" s="163">
        <v>0</v>
      </c>
      <c r="H224" s="17">
        <f>ROUND(G224/12,2)</f>
        <v>0</v>
      </c>
      <c r="I224" s="17">
        <f>H224*1</f>
        <v>0</v>
      </c>
      <c r="J224" s="18"/>
      <c r="K224" s="163">
        <v>0</v>
      </c>
      <c r="L224" s="17">
        <f>ROUND(K224/12,2)</f>
        <v>0</v>
      </c>
      <c r="M224" s="17">
        <f>L224*1</f>
        <v>0</v>
      </c>
      <c r="N224" s="18"/>
      <c r="O224" s="47">
        <f t="shared" si="6"/>
        <v>0</v>
      </c>
      <c r="P224" s="21">
        <f>ROUND(O224/24,2)</f>
        <v>0</v>
      </c>
      <c r="Q224" s="21">
        <f>P224*1</f>
        <v>0</v>
      </c>
      <c r="R224" s="22">
        <v>0</v>
      </c>
    </row>
    <row r="225" spans="1:18" x14ac:dyDescent="0.5">
      <c r="A225" s="14" t="s">
        <v>82</v>
      </c>
      <c r="B225" s="162" t="s">
        <v>12</v>
      </c>
      <c r="C225" s="163">
        <v>0</v>
      </c>
      <c r="D225" s="17">
        <f>ROUND(C225/18,2)</f>
        <v>0</v>
      </c>
      <c r="E225" s="17"/>
      <c r="F225" s="18">
        <f>SUM(D225,E226:E227)</f>
        <v>19.670000000000002</v>
      </c>
      <c r="G225" s="163">
        <v>0</v>
      </c>
      <c r="H225" s="17">
        <f>ROUND(G225/18,2)</f>
        <v>0</v>
      </c>
      <c r="I225" s="17"/>
      <c r="J225" s="18">
        <f>SUM(H225,I226:I227)</f>
        <v>18.5</v>
      </c>
      <c r="K225" s="163">
        <v>0</v>
      </c>
      <c r="L225" s="17">
        <f>ROUND(K225/18,2)</f>
        <v>0</v>
      </c>
      <c r="M225" s="17"/>
      <c r="N225" s="18">
        <f>SUM(L225,M226:M227)</f>
        <v>6</v>
      </c>
      <c r="O225" s="19">
        <f t="shared" si="6"/>
        <v>0</v>
      </c>
      <c r="P225" s="20">
        <f>ROUND(O225/36,2)</f>
        <v>0</v>
      </c>
      <c r="Q225" s="21" t="s">
        <v>29</v>
      </c>
      <c r="R225" s="22">
        <f>SUM(P225,Q226:Q227)</f>
        <v>22.08</v>
      </c>
    </row>
    <row r="226" spans="1:18" x14ac:dyDescent="0.5">
      <c r="A226" s="65"/>
      <c r="B226" s="162" t="s">
        <v>13</v>
      </c>
      <c r="C226" s="163">
        <v>236</v>
      </c>
      <c r="D226" s="17">
        <f>ROUND(C226/12,2)</f>
        <v>19.670000000000002</v>
      </c>
      <c r="E226" s="17">
        <f>D226*1</f>
        <v>19.670000000000002</v>
      </c>
      <c r="F226" s="18"/>
      <c r="G226" s="163">
        <v>222</v>
      </c>
      <c r="H226" s="17">
        <f>ROUND(G226/12,2)</f>
        <v>18.5</v>
      </c>
      <c r="I226" s="17">
        <f>H226*1</f>
        <v>18.5</v>
      </c>
      <c r="J226" s="18"/>
      <c r="K226" s="163">
        <v>72</v>
      </c>
      <c r="L226" s="17">
        <f>ROUND(K226/12,2)</f>
        <v>6</v>
      </c>
      <c r="M226" s="17">
        <f>L226*1</f>
        <v>6</v>
      </c>
      <c r="N226" s="18"/>
      <c r="O226" s="19">
        <f t="shared" si="6"/>
        <v>530</v>
      </c>
      <c r="P226" s="21">
        <f>ROUND(O226/24,2)</f>
        <v>22.08</v>
      </c>
      <c r="Q226" s="21">
        <f>P226*1</f>
        <v>22.08</v>
      </c>
      <c r="R226" s="22">
        <v>0</v>
      </c>
    </row>
    <row r="227" spans="1:18" x14ac:dyDescent="0.5">
      <c r="A227" s="65"/>
      <c r="B227" s="162" t="s">
        <v>14</v>
      </c>
      <c r="C227" s="163">
        <v>0</v>
      </c>
      <c r="D227" s="17">
        <f>ROUND(C227/12,2)</f>
        <v>0</v>
      </c>
      <c r="E227" s="17">
        <f>D227*1</f>
        <v>0</v>
      </c>
      <c r="F227" s="18"/>
      <c r="G227" s="163">
        <v>0</v>
      </c>
      <c r="H227" s="17">
        <f>ROUND(G227/12,2)</f>
        <v>0</v>
      </c>
      <c r="I227" s="17">
        <f>H227*1</f>
        <v>0</v>
      </c>
      <c r="J227" s="18"/>
      <c r="K227" s="163">
        <v>0</v>
      </c>
      <c r="L227" s="17">
        <f>ROUND(K227/12,2)</f>
        <v>0</v>
      </c>
      <c r="M227" s="17">
        <f>L227*1</f>
        <v>0</v>
      </c>
      <c r="N227" s="18"/>
      <c r="O227" s="47">
        <f t="shared" si="6"/>
        <v>0</v>
      </c>
      <c r="P227" s="21">
        <f>ROUND(O227/24,2)</f>
        <v>0</v>
      </c>
      <c r="Q227" s="21">
        <f>P227*1</f>
        <v>0</v>
      </c>
      <c r="R227" s="22">
        <v>0</v>
      </c>
    </row>
    <row r="228" spans="1:18" x14ac:dyDescent="0.5">
      <c r="A228" s="14" t="s">
        <v>83</v>
      </c>
      <c r="B228" s="162" t="s">
        <v>12</v>
      </c>
      <c r="C228" s="163">
        <v>0</v>
      </c>
      <c r="D228" s="17">
        <f>ROUND(C228/18,2)</f>
        <v>0</v>
      </c>
      <c r="E228" s="17"/>
      <c r="F228" s="18">
        <f>SUM(D228,E229:E230)</f>
        <v>9.5</v>
      </c>
      <c r="G228" s="163">
        <v>0</v>
      </c>
      <c r="H228" s="17">
        <f>ROUND(G228/18,2)</f>
        <v>0</v>
      </c>
      <c r="I228" s="17"/>
      <c r="J228" s="18">
        <f>SUM(H228,I229:I230)</f>
        <v>5.25</v>
      </c>
      <c r="K228" s="163">
        <v>0</v>
      </c>
      <c r="L228" s="17">
        <f>ROUND(K228/18,2)</f>
        <v>0</v>
      </c>
      <c r="M228" s="17"/>
      <c r="N228" s="18">
        <f>SUM(L228,M229:M230)</f>
        <v>0</v>
      </c>
      <c r="O228" s="19">
        <f t="shared" si="6"/>
        <v>0</v>
      </c>
      <c r="P228" s="20">
        <f>ROUND(O228/36,2)</f>
        <v>0</v>
      </c>
      <c r="Q228" s="21" t="s">
        <v>29</v>
      </c>
      <c r="R228" s="22">
        <f>SUM(P228,Q229:Q230)</f>
        <v>7.38</v>
      </c>
    </row>
    <row r="229" spans="1:18" x14ac:dyDescent="0.5">
      <c r="A229" s="65"/>
      <c r="B229" s="162" t="s">
        <v>13</v>
      </c>
      <c r="C229" s="163">
        <v>114</v>
      </c>
      <c r="D229" s="17">
        <f>ROUND(C229/12,2)</f>
        <v>9.5</v>
      </c>
      <c r="E229" s="17">
        <f>D229*1</f>
        <v>9.5</v>
      </c>
      <c r="F229" s="18"/>
      <c r="G229" s="163">
        <v>63</v>
      </c>
      <c r="H229" s="17">
        <f>ROUND(G229/12,2)</f>
        <v>5.25</v>
      </c>
      <c r="I229" s="17">
        <f>H229*1</f>
        <v>5.25</v>
      </c>
      <c r="J229" s="18"/>
      <c r="K229" s="163">
        <v>0</v>
      </c>
      <c r="L229" s="17">
        <f>ROUND(K229/12,2)</f>
        <v>0</v>
      </c>
      <c r="M229" s="17">
        <f>L229*1</f>
        <v>0</v>
      </c>
      <c r="N229" s="18"/>
      <c r="O229" s="19">
        <f t="shared" si="6"/>
        <v>177</v>
      </c>
      <c r="P229" s="21">
        <f>ROUND(O229/24,2)</f>
        <v>7.38</v>
      </c>
      <c r="Q229" s="21">
        <f>P229*1</f>
        <v>7.38</v>
      </c>
      <c r="R229" s="22">
        <v>0</v>
      </c>
    </row>
    <row r="230" spans="1:18" x14ac:dyDescent="0.5">
      <c r="A230" s="65"/>
      <c r="B230" s="162" t="s">
        <v>14</v>
      </c>
      <c r="C230" s="163">
        <v>0</v>
      </c>
      <c r="D230" s="17">
        <f>ROUND(C230/12,2)</f>
        <v>0</v>
      </c>
      <c r="E230" s="17">
        <f>D230*1</f>
        <v>0</v>
      </c>
      <c r="F230" s="18"/>
      <c r="G230" s="163">
        <v>0</v>
      </c>
      <c r="H230" s="17">
        <f>ROUND(G230/12,2)</f>
        <v>0</v>
      </c>
      <c r="I230" s="17">
        <f>H230*1</f>
        <v>0</v>
      </c>
      <c r="J230" s="18"/>
      <c r="K230" s="163">
        <v>0</v>
      </c>
      <c r="L230" s="17">
        <f>ROUND(K230/12,2)</f>
        <v>0</v>
      </c>
      <c r="M230" s="17">
        <f>L230*1</f>
        <v>0</v>
      </c>
      <c r="N230" s="18"/>
      <c r="O230" s="47">
        <f t="shared" si="6"/>
        <v>0</v>
      </c>
      <c r="P230" s="21">
        <f>ROUND(O230/24,2)</f>
        <v>0</v>
      </c>
      <c r="Q230" s="21">
        <f>P230*1</f>
        <v>0</v>
      </c>
      <c r="R230" s="22">
        <v>0</v>
      </c>
    </row>
    <row r="231" spans="1:18" x14ac:dyDescent="0.5">
      <c r="A231" s="14" t="s">
        <v>84</v>
      </c>
      <c r="B231" s="162" t="s">
        <v>12</v>
      </c>
      <c r="C231" s="163">
        <v>0</v>
      </c>
      <c r="D231" s="17">
        <f>ROUND(C231/18,2)</f>
        <v>0</v>
      </c>
      <c r="E231" s="17"/>
      <c r="F231" s="18">
        <f>SUM(D231,E232:E233)</f>
        <v>0</v>
      </c>
      <c r="G231" s="163">
        <v>0</v>
      </c>
      <c r="H231" s="17">
        <f>ROUND(G231/18,2)</f>
        <v>0</v>
      </c>
      <c r="I231" s="17"/>
      <c r="J231" s="18">
        <f>SUM(H231,I232:I233)</f>
        <v>0</v>
      </c>
      <c r="K231" s="163">
        <v>0</v>
      </c>
      <c r="L231" s="17">
        <f>ROUND(K231/18,2)</f>
        <v>0</v>
      </c>
      <c r="M231" s="17"/>
      <c r="N231" s="18">
        <f>SUM(L231,M232:M233)</f>
        <v>0</v>
      </c>
      <c r="O231" s="19">
        <f t="shared" si="6"/>
        <v>0</v>
      </c>
      <c r="P231" s="20">
        <f>ROUND(O231/36,2)</f>
        <v>0</v>
      </c>
      <c r="Q231" s="21" t="s">
        <v>29</v>
      </c>
      <c r="R231" s="22">
        <f>SUM(P231,Q232:Q233)</f>
        <v>0</v>
      </c>
    </row>
    <row r="232" spans="1:18" x14ac:dyDescent="0.5">
      <c r="A232" s="65"/>
      <c r="B232" s="162" t="s">
        <v>13</v>
      </c>
      <c r="C232" s="163">
        <v>0</v>
      </c>
      <c r="D232" s="17">
        <f>ROUND(C232/12,2)</f>
        <v>0</v>
      </c>
      <c r="E232" s="17">
        <f>D232*1</f>
        <v>0</v>
      </c>
      <c r="F232" s="18"/>
      <c r="G232" s="163">
        <v>0</v>
      </c>
      <c r="H232" s="17">
        <f>ROUND(G232/12,2)</f>
        <v>0</v>
      </c>
      <c r="I232" s="17">
        <f>H232*1</f>
        <v>0</v>
      </c>
      <c r="J232" s="18"/>
      <c r="K232" s="163">
        <v>0</v>
      </c>
      <c r="L232" s="17">
        <f>ROUND(K232/12,2)</f>
        <v>0</v>
      </c>
      <c r="M232" s="17">
        <f>L232*1</f>
        <v>0</v>
      </c>
      <c r="N232" s="18"/>
      <c r="O232" s="19">
        <f t="shared" si="6"/>
        <v>0</v>
      </c>
      <c r="P232" s="21">
        <f>ROUND(O232/24,2)</f>
        <v>0</v>
      </c>
      <c r="Q232" s="21">
        <f>P232*1</f>
        <v>0</v>
      </c>
      <c r="R232" s="22">
        <v>0</v>
      </c>
    </row>
    <row r="233" spans="1:18" x14ac:dyDescent="0.5">
      <c r="A233" s="65"/>
      <c r="B233" s="162" t="s">
        <v>14</v>
      </c>
      <c r="C233" s="163">
        <v>0</v>
      </c>
      <c r="D233" s="17">
        <f>ROUND(C233/12,2)</f>
        <v>0</v>
      </c>
      <c r="E233" s="17">
        <f>D233*1</f>
        <v>0</v>
      </c>
      <c r="F233" s="18"/>
      <c r="G233" s="163">
        <v>0</v>
      </c>
      <c r="H233" s="17">
        <f>ROUND(G233/12,2)</f>
        <v>0</v>
      </c>
      <c r="I233" s="17">
        <f>H233*1</f>
        <v>0</v>
      </c>
      <c r="J233" s="18"/>
      <c r="K233" s="163">
        <v>0</v>
      </c>
      <c r="L233" s="17">
        <f>ROUND(K233/12,2)</f>
        <v>0</v>
      </c>
      <c r="M233" s="17">
        <f>L233*1</f>
        <v>0</v>
      </c>
      <c r="N233" s="18"/>
      <c r="O233" s="47">
        <f t="shared" si="6"/>
        <v>0</v>
      </c>
      <c r="P233" s="21">
        <f>ROUND(O233/24,2)</f>
        <v>0</v>
      </c>
      <c r="Q233" s="21">
        <f>P233*1</f>
        <v>0</v>
      </c>
      <c r="R233" s="22">
        <v>0</v>
      </c>
    </row>
    <row r="234" spans="1:18" x14ac:dyDescent="0.5">
      <c r="A234" s="66" t="s">
        <v>27</v>
      </c>
      <c r="B234" s="171" t="s">
        <v>12</v>
      </c>
      <c r="C234" s="177">
        <f>SUM(C219,C222,C225,C228,C231)</f>
        <v>762</v>
      </c>
      <c r="D234" s="51">
        <f>ROUND(C234/18,2)</f>
        <v>42.33</v>
      </c>
      <c r="E234" s="51"/>
      <c r="F234" s="52">
        <f>SUM(D234,E235:E236)</f>
        <v>90.5</v>
      </c>
      <c r="G234" s="177">
        <f>SUM(G219,G222,G225,G228,G231)</f>
        <v>433</v>
      </c>
      <c r="H234" s="51">
        <f>ROUND(G234/18,2)</f>
        <v>24.06</v>
      </c>
      <c r="I234" s="51"/>
      <c r="J234" s="52">
        <f>SUM(H234,I235:I236)</f>
        <v>56.81</v>
      </c>
      <c r="K234" s="177">
        <f>SUM(K219,K222,K225,K228,K231)</f>
        <v>0</v>
      </c>
      <c r="L234" s="51">
        <f>ROUND(K234/18,2)</f>
        <v>0</v>
      </c>
      <c r="M234" s="51"/>
      <c r="N234" s="52">
        <f>SUM(L234,M235:M236)</f>
        <v>10.5</v>
      </c>
      <c r="O234" s="53">
        <f t="shared" si="6"/>
        <v>1195</v>
      </c>
      <c r="P234" s="54">
        <f>ROUND(O234/36,2)</f>
        <v>33.19</v>
      </c>
      <c r="Q234" s="55" t="s">
        <v>29</v>
      </c>
      <c r="R234" s="22">
        <f>SUM(P234,Q235:Q236)</f>
        <v>78.900000000000006</v>
      </c>
    </row>
    <row r="235" spans="1:18" x14ac:dyDescent="0.5">
      <c r="A235" s="67"/>
      <c r="B235" s="171" t="s">
        <v>13</v>
      </c>
      <c r="C235" s="177">
        <f>SUM(C220,C223,C226,C229,C232)</f>
        <v>578</v>
      </c>
      <c r="D235" s="51">
        <f>ROUND(C235/12,2)</f>
        <v>48.17</v>
      </c>
      <c r="E235" s="51">
        <f>D235*1</f>
        <v>48.17</v>
      </c>
      <c r="F235" s="52"/>
      <c r="G235" s="177">
        <f>SUM(G220,G223,G226,G229,G232)</f>
        <v>393</v>
      </c>
      <c r="H235" s="51">
        <f>ROUND(G235/12,2)</f>
        <v>32.75</v>
      </c>
      <c r="I235" s="51">
        <f>H235*1</f>
        <v>32.75</v>
      </c>
      <c r="J235" s="52"/>
      <c r="K235" s="177">
        <f>SUM(K220,K223,K226,K229,K232)</f>
        <v>126</v>
      </c>
      <c r="L235" s="51">
        <f>ROUND(K235/12,2)</f>
        <v>10.5</v>
      </c>
      <c r="M235" s="51">
        <f>L235*1</f>
        <v>10.5</v>
      </c>
      <c r="N235" s="52"/>
      <c r="O235" s="53">
        <f t="shared" si="6"/>
        <v>1097</v>
      </c>
      <c r="P235" s="54">
        <f>ROUND(O235/24,2)</f>
        <v>45.71</v>
      </c>
      <c r="Q235" s="55">
        <f>P235*1</f>
        <v>45.71</v>
      </c>
      <c r="R235" s="22">
        <v>0</v>
      </c>
    </row>
    <row r="236" spans="1:18" ht="22.5" thickBot="1" x14ac:dyDescent="0.55000000000000004">
      <c r="A236" s="69"/>
      <c r="B236" s="172" t="s">
        <v>14</v>
      </c>
      <c r="C236" s="178">
        <f>SUM(C221,C224,C227,C230,C233)</f>
        <v>0</v>
      </c>
      <c r="D236" s="58">
        <f>ROUND(C236/12,2)</f>
        <v>0</v>
      </c>
      <c r="E236" s="58">
        <f>D236*1</f>
        <v>0</v>
      </c>
      <c r="F236" s="59"/>
      <c r="G236" s="178">
        <f>SUM(G221,G224,G227,G230,G233)</f>
        <v>0</v>
      </c>
      <c r="H236" s="58">
        <f>ROUND(G236/12,2)</f>
        <v>0</v>
      </c>
      <c r="I236" s="58">
        <f>H236*1</f>
        <v>0</v>
      </c>
      <c r="J236" s="59"/>
      <c r="K236" s="178">
        <f>SUM(K221,K224,K227,K230,K233)</f>
        <v>0</v>
      </c>
      <c r="L236" s="58">
        <f>ROUND(K236/12,2)</f>
        <v>0</v>
      </c>
      <c r="M236" s="58">
        <f>L236*1</f>
        <v>0</v>
      </c>
      <c r="N236" s="59"/>
      <c r="O236" s="60">
        <f t="shared" si="6"/>
        <v>0</v>
      </c>
      <c r="P236" s="61">
        <f>ROUND(O236/24,2)</f>
        <v>0</v>
      </c>
      <c r="Q236" s="62">
        <f>P236*1</f>
        <v>0</v>
      </c>
      <c r="R236" s="31">
        <v>0</v>
      </c>
    </row>
    <row r="237" spans="1:18" x14ac:dyDescent="0.5">
      <c r="A237" s="32" t="s">
        <v>85</v>
      </c>
      <c r="B237" s="169"/>
      <c r="C237" s="173"/>
      <c r="D237" s="35"/>
      <c r="E237" s="35"/>
      <c r="F237" s="36"/>
      <c r="G237" s="173"/>
      <c r="H237" s="35"/>
      <c r="I237" s="35"/>
      <c r="J237" s="36"/>
      <c r="K237" s="173"/>
      <c r="L237" s="35"/>
      <c r="M237" s="35"/>
      <c r="N237" s="36"/>
      <c r="O237" s="84"/>
      <c r="P237" s="39"/>
      <c r="Q237" s="42"/>
      <c r="R237" s="40"/>
    </row>
    <row r="238" spans="1:18" x14ac:dyDescent="0.5">
      <c r="A238" s="14" t="s">
        <v>11</v>
      </c>
      <c r="B238" s="162" t="s">
        <v>12</v>
      </c>
      <c r="C238" s="163"/>
      <c r="D238" s="17">
        <f>ROUND(C238/18,2)</f>
        <v>0</v>
      </c>
      <c r="E238" s="17"/>
      <c r="F238" s="18">
        <f>SUM(D238,E239:E240)</f>
        <v>0</v>
      </c>
      <c r="G238" s="163"/>
      <c r="H238" s="17">
        <f>ROUND(G238/18,2)</f>
        <v>0</v>
      </c>
      <c r="I238" s="17"/>
      <c r="J238" s="18">
        <f>SUM(H238,I239:I240)</f>
        <v>0</v>
      </c>
      <c r="K238" s="163"/>
      <c r="L238" s="17">
        <f>ROUND(K238/18,2)</f>
        <v>0</v>
      </c>
      <c r="M238" s="17"/>
      <c r="N238" s="18">
        <f>SUM(L238,M239:M240)</f>
        <v>0</v>
      </c>
      <c r="O238" s="19">
        <f>SUM(G238,K238,C238)</f>
        <v>0</v>
      </c>
      <c r="P238" s="20">
        <f>ROUND(O238/36,2)</f>
        <v>0</v>
      </c>
      <c r="Q238" s="21" t="s">
        <v>29</v>
      </c>
      <c r="R238" s="22">
        <f>SUM(P238,Q239:Q240)</f>
        <v>0</v>
      </c>
    </row>
    <row r="239" spans="1:18" x14ac:dyDescent="0.5">
      <c r="A239" s="65"/>
      <c r="B239" s="162" t="s">
        <v>13</v>
      </c>
      <c r="C239" s="163"/>
      <c r="D239" s="17">
        <f>ROUND(C239/12,2)</f>
        <v>0</v>
      </c>
      <c r="E239" s="17">
        <f>D239*1.8</f>
        <v>0</v>
      </c>
      <c r="F239" s="18"/>
      <c r="G239" s="163"/>
      <c r="H239" s="17">
        <f>ROUND(G239/12,2)</f>
        <v>0</v>
      </c>
      <c r="I239" s="17">
        <f>H239*1.8</f>
        <v>0</v>
      </c>
      <c r="J239" s="18"/>
      <c r="K239" s="163"/>
      <c r="L239" s="17">
        <f>ROUND(K239/12,2)</f>
        <v>0</v>
      </c>
      <c r="M239" s="17">
        <f>L239*1.8</f>
        <v>0</v>
      </c>
      <c r="N239" s="18"/>
      <c r="O239" s="47">
        <f>SUM(G239,K239,C239)</f>
        <v>0</v>
      </c>
      <c r="P239" s="21">
        <f>ROUND(O239/24,2)</f>
        <v>0</v>
      </c>
      <c r="Q239" s="21">
        <f>P239*1.8</f>
        <v>0</v>
      </c>
      <c r="R239" s="22">
        <v>0</v>
      </c>
    </row>
    <row r="240" spans="1:18" ht="22.5" thickBot="1" x14ac:dyDescent="0.55000000000000004">
      <c r="A240" s="69"/>
      <c r="B240" s="165" t="s">
        <v>14</v>
      </c>
      <c r="C240" s="166"/>
      <c r="D240" s="26">
        <f>ROUND(C240/12,2)</f>
        <v>0</v>
      </c>
      <c r="E240" s="26">
        <f>D240*1.8</f>
        <v>0</v>
      </c>
      <c r="F240" s="27"/>
      <c r="G240" s="166"/>
      <c r="H240" s="26">
        <f>ROUND(G240/12,2)</f>
        <v>0</v>
      </c>
      <c r="I240" s="26">
        <f>H240*1.8</f>
        <v>0</v>
      </c>
      <c r="J240" s="27"/>
      <c r="K240" s="166"/>
      <c r="L240" s="26">
        <f>ROUND(K240/12,2)</f>
        <v>0</v>
      </c>
      <c r="M240" s="26">
        <f>L240*1.8</f>
        <v>0</v>
      </c>
      <c r="N240" s="27"/>
      <c r="O240" s="72">
        <f>SUM(G240,K240,C240)</f>
        <v>0</v>
      </c>
      <c r="P240" s="30">
        <f>ROUND(O240/24,2)</f>
        <v>0</v>
      </c>
      <c r="Q240" s="30">
        <f>P240*1.8</f>
        <v>0</v>
      </c>
      <c r="R240" s="31">
        <v>0</v>
      </c>
    </row>
    <row r="241" spans="1:18" x14ac:dyDescent="0.5">
      <c r="A241" s="111" t="s">
        <v>86</v>
      </c>
      <c r="B241" s="169"/>
      <c r="C241" s="168"/>
      <c r="D241" s="35"/>
      <c r="E241" s="35"/>
      <c r="F241" s="36"/>
      <c r="G241" s="168"/>
      <c r="H241" s="35"/>
      <c r="I241" s="35"/>
      <c r="J241" s="36"/>
      <c r="K241" s="168"/>
      <c r="L241" s="35"/>
      <c r="M241" s="35"/>
      <c r="N241" s="36"/>
      <c r="O241" s="84"/>
      <c r="P241" s="39"/>
      <c r="Q241" s="39"/>
      <c r="R241" s="40"/>
    </row>
    <row r="242" spans="1:18" x14ac:dyDescent="0.5">
      <c r="A242" s="14" t="s">
        <v>11</v>
      </c>
      <c r="B242" s="162" t="s">
        <v>12</v>
      </c>
      <c r="C242" s="163">
        <v>0</v>
      </c>
      <c r="D242" s="17">
        <f>ROUND(C242/18,2)</f>
        <v>0</v>
      </c>
      <c r="E242" s="17"/>
      <c r="F242" s="18">
        <f>SUM(D242,E243:E244)</f>
        <v>116.55</v>
      </c>
      <c r="G242" s="163">
        <v>0</v>
      </c>
      <c r="H242" s="17">
        <f>ROUND(G242/18,2)</f>
        <v>0</v>
      </c>
      <c r="I242" s="17"/>
      <c r="J242" s="18">
        <f>SUM(H242,I243:I244)</f>
        <v>114.89400000000001</v>
      </c>
      <c r="K242" s="163">
        <v>0</v>
      </c>
      <c r="L242" s="17">
        <f>ROUND(K242/18,2)</f>
        <v>0</v>
      </c>
      <c r="M242" s="17"/>
      <c r="N242" s="18">
        <f>SUM(L242,M243:M244)</f>
        <v>5.8500000000000005</v>
      </c>
      <c r="O242" s="19">
        <f>SUM(G242,K242,C242)</f>
        <v>0</v>
      </c>
      <c r="P242" s="20">
        <f>ROUND(O242/36,2)</f>
        <v>0</v>
      </c>
      <c r="Q242" s="21" t="s">
        <v>29</v>
      </c>
      <c r="R242" s="22">
        <f>SUM(P242,Q243:Q244)</f>
        <v>118.65600000000001</v>
      </c>
    </row>
    <row r="243" spans="1:18" x14ac:dyDescent="0.5">
      <c r="A243" s="65"/>
      <c r="B243" s="162" t="s">
        <v>13</v>
      </c>
      <c r="C243" s="163">
        <v>777</v>
      </c>
      <c r="D243" s="17">
        <f>ROUND(C243/12,2)</f>
        <v>64.75</v>
      </c>
      <c r="E243" s="17">
        <f>D243*1.8</f>
        <v>116.55</v>
      </c>
      <c r="F243" s="18"/>
      <c r="G243" s="163">
        <v>766</v>
      </c>
      <c r="H243" s="17">
        <f>ROUND(G243/12,2)</f>
        <v>63.83</v>
      </c>
      <c r="I243" s="17">
        <f>H243*1.8</f>
        <v>114.89400000000001</v>
      </c>
      <c r="J243" s="18"/>
      <c r="K243" s="163">
        <v>39</v>
      </c>
      <c r="L243" s="17">
        <f>ROUND(K243/12,2)</f>
        <v>3.25</v>
      </c>
      <c r="M243" s="17">
        <f>L243*1.8</f>
        <v>5.8500000000000005</v>
      </c>
      <c r="N243" s="18"/>
      <c r="O243" s="47">
        <f>SUM(G243,K243,C243)</f>
        <v>1582</v>
      </c>
      <c r="P243" s="21">
        <f>ROUND(O243/24,2)</f>
        <v>65.92</v>
      </c>
      <c r="Q243" s="21">
        <f>P243*1.8</f>
        <v>118.65600000000001</v>
      </c>
      <c r="R243" s="22">
        <v>0</v>
      </c>
    </row>
    <row r="244" spans="1:18" ht="22.5" thickBot="1" x14ac:dyDescent="0.55000000000000004">
      <c r="A244" s="69"/>
      <c r="B244" s="165" t="s">
        <v>14</v>
      </c>
      <c r="C244" s="166">
        <v>0</v>
      </c>
      <c r="D244" s="26">
        <f>ROUND(C244/12,2)</f>
        <v>0</v>
      </c>
      <c r="E244" s="26">
        <f>D244*1.8</f>
        <v>0</v>
      </c>
      <c r="F244" s="27"/>
      <c r="G244" s="166">
        <v>0</v>
      </c>
      <c r="H244" s="26">
        <f>ROUND(G244/12,2)</f>
        <v>0</v>
      </c>
      <c r="I244" s="26">
        <f>H244*1.8</f>
        <v>0</v>
      </c>
      <c r="J244" s="27"/>
      <c r="K244" s="166">
        <v>0</v>
      </c>
      <c r="L244" s="26">
        <f>ROUND(K244/12,2)</f>
        <v>0</v>
      </c>
      <c r="M244" s="26">
        <f>L244*1.8</f>
        <v>0</v>
      </c>
      <c r="N244" s="27"/>
      <c r="O244" s="72">
        <f>SUM(G244,K244,C244)</f>
        <v>0</v>
      </c>
      <c r="P244" s="30">
        <f>ROUND(O244/24,2)</f>
        <v>0</v>
      </c>
      <c r="Q244" s="30">
        <f>P244*1.8</f>
        <v>0</v>
      </c>
      <c r="R244" s="31">
        <v>0</v>
      </c>
    </row>
    <row r="245" spans="1:18" x14ac:dyDescent="0.5">
      <c r="A245" s="32" t="s">
        <v>87</v>
      </c>
      <c r="B245" s="169"/>
      <c r="C245" s="173"/>
      <c r="D245" s="35"/>
      <c r="E245" s="35"/>
      <c r="F245" s="36"/>
      <c r="G245" s="173"/>
      <c r="H245" s="35"/>
      <c r="I245" s="35"/>
      <c r="J245" s="36"/>
      <c r="K245" s="173"/>
      <c r="L245" s="35"/>
      <c r="M245" s="35"/>
      <c r="N245" s="36"/>
      <c r="O245" s="84"/>
      <c r="P245" s="39"/>
      <c r="Q245" s="39"/>
      <c r="R245" s="40"/>
    </row>
    <row r="246" spans="1:18" x14ac:dyDescent="0.5">
      <c r="A246" s="193"/>
      <c r="B246" s="162" t="s">
        <v>12</v>
      </c>
      <c r="C246" s="163">
        <v>0</v>
      </c>
      <c r="D246" s="17">
        <f>ROUND(C246/18,2)</f>
        <v>0</v>
      </c>
      <c r="E246" s="17"/>
      <c r="F246" s="18">
        <f>SUM(D246,E247:E248)</f>
        <v>153</v>
      </c>
      <c r="G246" s="163">
        <v>0</v>
      </c>
      <c r="H246" s="17">
        <f>ROUND(G246/18,2)</f>
        <v>0</v>
      </c>
      <c r="I246" s="17"/>
      <c r="J246" s="18">
        <f>SUM(H246,I247:I248)</f>
        <v>130.95000000000002</v>
      </c>
      <c r="K246" s="163">
        <v>0</v>
      </c>
      <c r="L246" s="17">
        <f>ROUND(K246/18,2)</f>
        <v>0</v>
      </c>
      <c r="M246" s="17"/>
      <c r="N246" s="18">
        <f>SUM(L246,M247:M248)</f>
        <v>67.5</v>
      </c>
      <c r="O246" s="19">
        <f>SUM(G246,K246,C246)</f>
        <v>0</v>
      </c>
      <c r="P246" s="20">
        <f>ROUND(O246/36,2)</f>
        <v>0</v>
      </c>
      <c r="Q246" s="21" t="s">
        <v>29</v>
      </c>
      <c r="R246" s="22">
        <f>SUM(P246,Q247:Q248)</f>
        <v>175.73400000000001</v>
      </c>
    </row>
    <row r="247" spans="1:18" x14ac:dyDescent="0.5">
      <c r="A247" s="86"/>
      <c r="B247" s="162" t="s">
        <v>13</v>
      </c>
      <c r="C247" s="163">
        <f>306+540</f>
        <v>846</v>
      </c>
      <c r="D247" s="17">
        <f>ROUND(C247/12,2)</f>
        <v>70.5</v>
      </c>
      <c r="E247" s="17">
        <f>D247*1.8</f>
        <v>126.9</v>
      </c>
      <c r="F247" s="18"/>
      <c r="G247" s="163">
        <f>201+666</f>
        <v>867</v>
      </c>
      <c r="H247" s="17">
        <f>ROUND(G247/12,2)</f>
        <v>72.25</v>
      </c>
      <c r="I247" s="17">
        <f>H247*1.8</f>
        <v>130.05000000000001</v>
      </c>
      <c r="J247" s="18"/>
      <c r="K247" s="163">
        <v>450</v>
      </c>
      <c r="L247" s="17">
        <f>ROUND(K247/12,2)</f>
        <v>37.5</v>
      </c>
      <c r="M247" s="17">
        <f>L247*1.8</f>
        <v>67.5</v>
      </c>
      <c r="N247" s="18"/>
      <c r="O247" s="47">
        <f>SUM(G247,K247,C247)</f>
        <v>2163</v>
      </c>
      <c r="P247" s="21">
        <f>ROUND(O247/24,2)</f>
        <v>90.13</v>
      </c>
      <c r="Q247" s="21">
        <f>P247*1.8</f>
        <v>162.23400000000001</v>
      </c>
      <c r="R247" s="22">
        <v>0</v>
      </c>
    </row>
    <row r="248" spans="1:18" ht="22.5" thickBot="1" x14ac:dyDescent="0.55000000000000004">
      <c r="A248" s="87"/>
      <c r="B248" s="165" t="s">
        <v>14</v>
      </c>
      <c r="C248" s="166">
        <v>174</v>
      </c>
      <c r="D248" s="26">
        <f>ROUND(C248/12,2)</f>
        <v>14.5</v>
      </c>
      <c r="E248" s="26">
        <f>D248*1.8</f>
        <v>26.1</v>
      </c>
      <c r="F248" s="27"/>
      <c r="G248" s="166">
        <v>6</v>
      </c>
      <c r="H248" s="26">
        <f>ROUND(G248/12,2)</f>
        <v>0.5</v>
      </c>
      <c r="I248" s="26">
        <f>H248*1.8</f>
        <v>0.9</v>
      </c>
      <c r="J248" s="27"/>
      <c r="K248" s="166">
        <v>0</v>
      </c>
      <c r="L248" s="26">
        <f>ROUND(K248/12,2)</f>
        <v>0</v>
      </c>
      <c r="M248" s="26">
        <f>L248*1.8</f>
        <v>0</v>
      </c>
      <c r="N248" s="27"/>
      <c r="O248" s="72">
        <f>SUM(G248,K248,C248)</f>
        <v>180</v>
      </c>
      <c r="P248" s="30">
        <f>ROUND(O248/24,2)</f>
        <v>7.5</v>
      </c>
      <c r="Q248" s="30">
        <f>P248*1.8</f>
        <v>13.5</v>
      </c>
      <c r="R248" s="31">
        <v>0</v>
      </c>
    </row>
    <row r="249" spans="1:18" x14ac:dyDescent="0.5">
      <c r="A249" s="194" t="s">
        <v>88</v>
      </c>
      <c r="B249" s="169"/>
      <c r="C249" s="168"/>
      <c r="D249" s="35"/>
      <c r="E249" s="35"/>
      <c r="F249" s="36"/>
      <c r="G249" s="168"/>
      <c r="H249" s="35"/>
      <c r="I249" s="35"/>
      <c r="J249" s="36"/>
      <c r="K249" s="168"/>
      <c r="L249" s="35"/>
      <c r="M249" s="35"/>
      <c r="N249" s="36"/>
      <c r="O249" s="84"/>
      <c r="P249" s="39"/>
      <c r="Q249" s="39"/>
      <c r="R249" s="40"/>
    </row>
    <row r="250" spans="1:18" x14ac:dyDescent="0.5">
      <c r="A250" s="85" t="s">
        <v>11</v>
      </c>
      <c r="B250" s="162" t="s">
        <v>12</v>
      </c>
      <c r="C250" s="163"/>
      <c r="D250" s="17">
        <f>ROUND(C250/18,2)</f>
        <v>0</v>
      </c>
      <c r="E250" s="17"/>
      <c r="F250" s="18">
        <f>SUM(D250,E251:E252)</f>
        <v>0</v>
      </c>
      <c r="G250" s="163"/>
      <c r="H250" s="17">
        <f>ROUND(G250/18,2)</f>
        <v>0</v>
      </c>
      <c r="I250" s="17"/>
      <c r="J250" s="18">
        <f>SUM(H250,I251:I252)</f>
        <v>0</v>
      </c>
      <c r="K250" s="163"/>
      <c r="L250" s="17">
        <f>ROUND(K250/18,2)</f>
        <v>0</v>
      </c>
      <c r="M250" s="17"/>
      <c r="N250" s="18">
        <f>SUM(L250,M251:M252)</f>
        <v>0</v>
      </c>
      <c r="O250" s="19">
        <f>SUM(G250,K250,C250)</f>
        <v>0</v>
      </c>
      <c r="P250" s="20">
        <f>ROUND(O250/36,2)</f>
        <v>0</v>
      </c>
      <c r="Q250" s="21" t="s">
        <v>29</v>
      </c>
      <c r="R250" s="22">
        <f>SUM(P250,Q251:Q252)</f>
        <v>0</v>
      </c>
    </row>
    <row r="251" spans="1:18" x14ac:dyDescent="0.5">
      <c r="A251" s="86"/>
      <c r="B251" s="162" t="s">
        <v>13</v>
      </c>
      <c r="C251" s="163"/>
      <c r="D251" s="17">
        <f>ROUND(C251/12,2)</f>
        <v>0</v>
      </c>
      <c r="E251" s="17">
        <f>D251*1.8</f>
        <v>0</v>
      </c>
      <c r="F251" s="18"/>
      <c r="G251" s="163"/>
      <c r="H251" s="17">
        <f>ROUND(G251/12,2)</f>
        <v>0</v>
      </c>
      <c r="I251" s="17">
        <f>H251*1.8</f>
        <v>0</v>
      </c>
      <c r="J251" s="18"/>
      <c r="K251" s="163"/>
      <c r="L251" s="17">
        <f>ROUND(K251/12,2)</f>
        <v>0</v>
      </c>
      <c r="M251" s="17">
        <f>L251*1.8</f>
        <v>0</v>
      </c>
      <c r="N251" s="18"/>
      <c r="O251" s="47">
        <f>SUM(G251,K251,C251)</f>
        <v>0</v>
      </c>
      <c r="P251" s="21">
        <f>ROUND(O251/24,2)</f>
        <v>0</v>
      </c>
      <c r="Q251" s="21">
        <f>P251*1.8</f>
        <v>0</v>
      </c>
      <c r="R251" s="22">
        <v>0</v>
      </c>
    </row>
    <row r="252" spans="1:18" ht="22.5" thickBot="1" x14ac:dyDescent="0.55000000000000004">
      <c r="A252" s="87"/>
      <c r="B252" s="165" t="s">
        <v>14</v>
      </c>
      <c r="C252" s="166"/>
      <c r="D252" s="26">
        <f>ROUND(C252/12,2)</f>
        <v>0</v>
      </c>
      <c r="E252" s="26">
        <f>D252*1.8</f>
        <v>0</v>
      </c>
      <c r="F252" s="27"/>
      <c r="G252" s="166"/>
      <c r="H252" s="26">
        <f>ROUND(G252/12,2)</f>
        <v>0</v>
      </c>
      <c r="I252" s="26">
        <f>H252*1.8</f>
        <v>0</v>
      </c>
      <c r="J252" s="27"/>
      <c r="K252" s="166"/>
      <c r="L252" s="26">
        <f>ROUND(K252/12,2)</f>
        <v>0</v>
      </c>
      <c r="M252" s="26">
        <f>L252*1.8</f>
        <v>0</v>
      </c>
      <c r="N252" s="27"/>
      <c r="O252" s="72">
        <f>SUM(G252,K252,C252)</f>
        <v>0</v>
      </c>
      <c r="P252" s="30">
        <f>ROUND(O252/24,2)</f>
        <v>0</v>
      </c>
      <c r="Q252" s="30">
        <f>P252*1.8</f>
        <v>0</v>
      </c>
      <c r="R252" s="31">
        <v>0</v>
      </c>
    </row>
    <row r="253" spans="1:18" s="4" customFormat="1" x14ac:dyDescent="0.5">
      <c r="A253" s="32" t="s">
        <v>89</v>
      </c>
      <c r="B253" s="169"/>
      <c r="C253" s="168"/>
      <c r="D253" s="35"/>
      <c r="E253" s="35"/>
      <c r="F253" s="36"/>
      <c r="G253" s="168"/>
      <c r="H253" s="35"/>
      <c r="I253" s="35"/>
      <c r="J253" s="36"/>
      <c r="K253" s="168"/>
      <c r="L253" s="35"/>
      <c r="M253" s="35"/>
      <c r="N253" s="36"/>
      <c r="O253" s="84"/>
      <c r="P253" s="39"/>
      <c r="Q253" s="39"/>
      <c r="R253" s="40"/>
    </row>
    <row r="254" spans="1:18" s="4" customFormat="1" x14ac:dyDescent="0.5">
      <c r="A254" s="85" t="s">
        <v>11</v>
      </c>
      <c r="B254" s="162" t="s">
        <v>12</v>
      </c>
      <c r="C254" s="163">
        <v>6633</v>
      </c>
      <c r="D254" s="17">
        <f>ROUND(C254/18,2)</f>
        <v>368.5</v>
      </c>
      <c r="E254" s="17"/>
      <c r="F254" s="18">
        <f>SUM(D254,E255:E256)</f>
        <v>368.5</v>
      </c>
      <c r="G254" s="163">
        <v>4683</v>
      </c>
      <c r="H254" s="17">
        <f>ROUND(G254/18,2)</f>
        <v>260.17</v>
      </c>
      <c r="I254" s="17"/>
      <c r="J254" s="18">
        <f>SUM(H254,I255:I256)</f>
        <v>260.17</v>
      </c>
      <c r="K254" s="163">
        <v>0</v>
      </c>
      <c r="L254" s="17">
        <f>ROUND(K254/18,2)</f>
        <v>0</v>
      </c>
      <c r="M254" s="17"/>
      <c r="N254" s="18">
        <f>SUM(L254,M255:M256)</f>
        <v>0</v>
      </c>
      <c r="O254" s="19">
        <f>SUM(G254,K254,C254)</f>
        <v>11316</v>
      </c>
      <c r="P254" s="20">
        <f>ROUND(O254/36,2)</f>
        <v>314.33</v>
      </c>
      <c r="Q254" s="21" t="s">
        <v>29</v>
      </c>
      <c r="R254" s="22">
        <f>SUM(P254,Q255:Q256)</f>
        <v>314.33</v>
      </c>
    </row>
    <row r="255" spans="1:18" s="4" customFormat="1" x14ac:dyDescent="0.5">
      <c r="A255" s="195"/>
      <c r="B255" s="162" t="s">
        <v>13</v>
      </c>
      <c r="C255" s="163">
        <v>0</v>
      </c>
      <c r="D255" s="17">
        <f>ROUND(C255/12,2)</f>
        <v>0</v>
      </c>
      <c r="E255" s="17">
        <f>D255*1.8</f>
        <v>0</v>
      </c>
      <c r="F255" s="18"/>
      <c r="G255" s="163">
        <v>0</v>
      </c>
      <c r="H255" s="17">
        <f>ROUND(G255/12,2)</f>
        <v>0</v>
      </c>
      <c r="I255" s="17">
        <f>H255*1.8</f>
        <v>0</v>
      </c>
      <c r="J255" s="18"/>
      <c r="K255" s="163">
        <v>0</v>
      </c>
      <c r="L255" s="17">
        <f>ROUND(K255/12,2)</f>
        <v>0</v>
      </c>
      <c r="M255" s="17">
        <f>L255*1.8</f>
        <v>0</v>
      </c>
      <c r="N255" s="18"/>
      <c r="O255" s="47">
        <f>SUM(G255,K255,C255)</f>
        <v>0</v>
      </c>
      <c r="P255" s="21">
        <f>ROUND(O255/24,2)</f>
        <v>0</v>
      </c>
      <c r="Q255" s="21">
        <f>P255*1.8</f>
        <v>0</v>
      </c>
      <c r="R255" s="22">
        <v>0</v>
      </c>
    </row>
    <row r="256" spans="1:18" s="4" customFormat="1" ht="22.5" thickBot="1" x14ac:dyDescent="0.55000000000000004">
      <c r="A256" s="87"/>
      <c r="B256" s="165" t="s">
        <v>14</v>
      </c>
      <c r="C256" s="166">
        <v>0</v>
      </c>
      <c r="D256" s="26">
        <f>ROUND(C256/12,2)</f>
        <v>0</v>
      </c>
      <c r="E256" s="26">
        <f>D256*1.8</f>
        <v>0</v>
      </c>
      <c r="F256" s="27"/>
      <c r="G256" s="166">
        <v>0</v>
      </c>
      <c r="H256" s="26">
        <f>ROUND(G256/12,2)</f>
        <v>0</v>
      </c>
      <c r="I256" s="26">
        <f>H256*1.8</f>
        <v>0</v>
      </c>
      <c r="J256" s="27"/>
      <c r="K256" s="166">
        <v>0</v>
      </c>
      <c r="L256" s="26">
        <f>ROUND(K256/12,2)</f>
        <v>0</v>
      </c>
      <c r="M256" s="26">
        <f>L256*1.8</f>
        <v>0</v>
      </c>
      <c r="N256" s="27"/>
      <c r="O256" s="72">
        <f>SUM(G256,K256,C256)</f>
        <v>0</v>
      </c>
      <c r="P256" s="30">
        <f>ROUND(O256/24,2)</f>
        <v>0</v>
      </c>
      <c r="Q256" s="30">
        <f>P256*1.8</f>
        <v>0</v>
      </c>
      <c r="R256" s="31">
        <v>0</v>
      </c>
    </row>
    <row r="257" spans="1:20" x14ac:dyDescent="0.5">
      <c r="A257" s="88" t="s">
        <v>90</v>
      </c>
      <c r="B257" s="196" t="s">
        <v>12</v>
      </c>
      <c r="C257" s="90">
        <f>SUM(C5,C13,C9,C17,C48,C52,C56,C93,C106,C110,C114,C148,C152,C174,C178,C210,C215,C234,C238,C242,C246,C250,C254)</f>
        <v>73537</v>
      </c>
      <c r="D257" s="91">
        <f>SUM(D5,D13,D9,D17,D48,D52,D56,D93,D106,D110,D114,D148,D152,D174,D178,D210,D215,D234,D238,D242,D246,D250,D254)</f>
        <v>4085.4</v>
      </c>
      <c r="E257" s="91"/>
      <c r="F257" s="92">
        <f>ROUND(SUM(D257,E258:E260),2)</f>
        <v>5032.53</v>
      </c>
      <c r="G257" s="90">
        <f>SUM(G5,G13,G9,G17,G48,G52,G56,G93,G106,G110,G114,G148,G152,G174,G178,G210,G215,G234,G238,G242,G246,G250,G254)</f>
        <v>70753</v>
      </c>
      <c r="H257" s="91">
        <f>SUM(H5,H13,H9,H17,H48,H52,H56,H93,H106,H110,H114,H148,H152,H174,H178,H210,H215,H234,H238,H242,H246,H250,H254)</f>
        <v>3930.7200000000003</v>
      </c>
      <c r="I257" s="91"/>
      <c r="J257" s="92">
        <f>ROUND(SUM(H257,I258:I260),2)</f>
        <v>4844.47</v>
      </c>
      <c r="K257" s="90">
        <f>SUM(K5,K13,K9,K17,K48,K52,K56,K93,K106,K110,K114,K148,K152,K174,K178,K210,K215,K234,K238,K242,K246,K250,K254)</f>
        <v>5449</v>
      </c>
      <c r="L257" s="91">
        <f>SUM(L5,L13,L9,L17,L48,L52,L56,L93,L106,L110,L114,L148,L152,L174,L178,L210,L215,L234,L238,L242,L246,L250,L254)</f>
        <v>302.73</v>
      </c>
      <c r="M257" s="91"/>
      <c r="N257" s="92">
        <f>ROUND(SUM(L257,M258:M260),2)</f>
        <v>431.85</v>
      </c>
      <c r="O257" s="112">
        <f>SUM(O5,O13,O9,O17,O48,O52,O56,O93,O106,O110,O114,O148,O152,O174,O178,O210,O215,O234,O238,O242,O246,O250,O254)</f>
        <v>149739</v>
      </c>
      <c r="P257" s="91">
        <f>SUM(P5,P13,P9,P17,P48,P52,P56,P93,P106,P110,P114,P148,P152,P174,P178,P210,P215,P234,P238,P242,P246,P250,P254)</f>
        <v>4159.3999999999996</v>
      </c>
      <c r="Q257" s="91"/>
      <c r="R257" s="92">
        <f>ROUND(SUM(P257,Q258:Q260),2)</f>
        <v>5154.46</v>
      </c>
    </row>
    <row r="258" spans="1:20" x14ac:dyDescent="0.5">
      <c r="A258" s="93"/>
      <c r="B258" s="196" t="s">
        <v>71</v>
      </c>
      <c r="C258" s="90">
        <f>SUM(C211)</f>
        <v>0</v>
      </c>
      <c r="D258" s="91">
        <f>SUM(D211)</f>
        <v>0</v>
      </c>
      <c r="E258" s="91">
        <f>SUM(E211)</f>
        <v>0</v>
      </c>
      <c r="F258" s="94">
        <v>0</v>
      </c>
      <c r="G258" s="90">
        <f>SUM(G211)</f>
        <v>0</v>
      </c>
      <c r="H258" s="91">
        <f>SUM(H211)</f>
        <v>0</v>
      </c>
      <c r="I258" s="91">
        <f>SUM(I211)</f>
        <v>0</v>
      </c>
      <c r="J258" s="94">
        <v>0</v>
      </c>
      <c r="K258" s="90">
        <f>SUM(K211)</f>
        <v>0</v>
      </c>
      <c r="L258" s="91">
        <f>SUM(L211)</f>
        <v>0</v>
      </c>
      <c r="M258" s="91">
        <f>SUM(M211)</f>
        <v>0</v>
      </c>
      <c r="N258" s="94">
        <v>0</v>
      </c>
      <c r="O258" s="112">
        <f>SUM(O211)</f>
        <v>0</v>
      </c>
      <c r="P258" s="91">
        <f>SUM(P211)</f>
        <v>0</v>
      </c>
      <c r="Q258" s="91">
        <f>SUM(Q211)</f>
        <v>0</v>
      </c>
      <c r="R258" s="94">
        <v>0</v>
      </c>
    </row>
    <row r="259" spans="1:20" x14ac:dyDescent="0.5">
      <c r="A259" s="93"/>
      <c r="B259" s="196" t="s">
        <v>13</v>
      </c>
      <c r="C259" s="95">
        <f t="shared" ref="C259:E259" si="7">SUM(C6,C10,C14,C18,C49,C53,C57,C94,C107,C111,C115,C149,C153,C175,C179,C212,C216,C235,C239,C243,C247,C251,C255)</f>
        <v>6603</v>
      </c>
      <c r="D259" s="96">
        <f t="shared" si="7"/>
        <v>550.26</v>
      </c>
      <c r="E259" s="96">
        <f t="shared" si="7"/>
        <v>897.35699999999986</v>
      </c>
      <c r="F259" s="94">
        <v>0</v>
      </c>
      <c r="G259" s="95">
        <f t="shared" ref="G259:G260" si="8">SUM(G6,G10,G14,G18,G49,G53,G57,G94,G107,G111,G115,G149,G153,G175,G179,G212,G216,G235,G239,G243,G247,G251,G255)</f>
        <v>6357</v>
      </c>
      <c r="H259" s="96">
        <f t="shared" ref="H259:I260" si="9">SUM(H6,H10,H14,H18,H49,H53,H57,H94,H107,H111,H115,H149,H153,H175,H179,H212,H216,H235,H239,H243,H247,H251,H255)</f>
        <v>529.75</v>
      </c>
      <c r="I259" s="96">
        <f t="shared" si="9"/>
        <v>878.43900000000008</v>
      </c>
      <c r="J259" s="94">
        <v>0</v>
      </c>
      <c r="K259" s="95">
        <f t="shared" ref="K259:M259" si="10">SUM(K6,K10,K14,K18,K49,K53,K57,K94,K107,K111,K115,K149,K153,K175,K179,K212,K216,K235,K239,K243,K247,K251,K255)</f>
        <v>955</v>
      </c>
      <c r="L259" s="96">
        <f t="shared" si="10"/>
        <v>79.58</v>
      </c>
      <c r="M259" s="96">
        <f t="shared" si="10"/>
        <v>129.119</v>
      </c>
      <c r="N259" s="94">
        <v>0</v>
      </c>
      <c r="O259" s="113">
        <f t="shared" ref="O259:Q260" si="11">SUM(O6,O10,O14,O18,O49,O53,O57,O94,O107,O111,O115,O149,O153,O175,O179,O212,O216,O235,O239,O243,O247,O251,O255)</f>
        <v>13915</v>
      </c>
      <c r="P259" s="96">
        <f t="shared" si="11"/>
        <v>579.81999999999994</v>
      </c>
      <c r="Q259" s="96">
        <f t="shared" si="11"/>
        <v>952.50200000000007</v>
      </c>
      <c r="R259" s="94">
        <v>0</v>
      </c>
    </row>
    <row r="260" spans="1:20" ht="22.5" thickBot="1" x14ac:dyDescent="0.55000000000000004">
      <c r="A260" s="97"/>
      <c r="B260" s="197" t="s">
        <v>14</v>
      </c>
      <c r="C260" s="99">
        <f t="shared" ref="C260:E260" si="12">SUM(C7,C11,C15,C19,C50,C54,C58,C95,C108,C112,C116,C150,C154,C176,C180,C213,C217,C236,C240,C244,C248,C252,C256)</f>
        <v>345</v>
      </c>
      <c r="D260" s="100">
        <f t="shared" si="12"/>
        <v>28.75</v>
      </c>
      <c r="E260" s="100">
        <f t="shared" si="12"/>
        <v>49.775000000000006</v>
      </c>
      <c r="F260" s="101">
        <v>0</v>
      </c>
      <c r="G260" s="99">
        <f t="shared" si="8"/>
        <v>251</v>
      </c>
      <c r="H260" s="100">
        <f t="shared" si="9"/>
        <v>20.92</v>
      </c>
      <c r="I260" s="100">
        <f t="shared" si="9"/>
        <v>35.315000000000005</v>
      </c>
      <c r="J260" s="101">
        <v>0</v>
      </c>
      <c r="K260" s="99">
        <f t="shared" ref="K260:M260" si="13">SUM(K7,K11,K15,K19,K50,K54,K58,K95,K108,K112,K116,K150,K154,K176,K180,K213,K217,K236,K240,K244,K248,K252,K256)</f>
        <v>0</v>
      </c>
      <c r="L260" s="100">
        <f t="shared" si="13"/>
        <v>0</v>
      </c>
      <c r="M260" s="100">
        <f t="shared" si="13"/>
        <v>0</v>
      </c>
      <c r="N260" s="101">
        <v>0</v>
      </c>
      <c r="O260" s="114">
        <f t="shared" si="11"/>
        <v>596</v>
      </c>
      <c r="P260" s="100">
        <f t="shared" si="11"/>
        <v>24.84</v>
      </c>
      <c r="Q260" s="100">
        <f t="shared" si="11"/>
        <v>42.554000000000002</v>
      </c>
      <c r="R260" s="101">
        <v>0</v>
      </c>
    </row>
    <row r="261" spans="1:20" x14ac:dyDescent="0.5">
      <c r="A261" s="102" t="s">
        <v>91</v>
      </c>
      <c r="B261" s="198"/>
      <c r="C261" s="199"/>
      <c r="D261" s="105"/>
      <c r="E261" s="105"/>
      <c r="F261" s="106"/>
      <c r="G261" s="199"/>
      <c r="H261" s="105"/>
      <c r="I261" s="105"/>
      <c r="J261" s="106"/>
      <c r="K261" s="199"/>
      <c r="L261" s="105"/>
      <c r="M261" s="105"/>
      <c r="N261" s="106"/>
      <c r="O261" s="107"/>
      <c r="P261" s="108"/>
      <c r="Q261" s="108"/>
      <c r="R261" s="109"/>
    </row>
    <row r="262" spans="1:20" x14ac:dyDescent="0.5">
      <c r="A262" s="48" t="s">
        <v>92</v>
      </c>
      <c r="B262" s="200"/>
      <c r="C262" s="163"/>
      <c r="D262" s="17"/>
      <c r="E262" s="17"/>
      <c r="F262" s="18"/>
      <c r="G262" s="163"/>
      <c r="H262" s="17"/>
      <c r="I262" s="17"/>
      <c r="J262" s="18"/>
      <c r="K262" s="163"/>
      <c r="L262" s="17"/>
      <c r="M262" s="17"/>
      <c r="N262" s="18"/>
      <c r="O262" s="68"/>
      <c r="P262" s="20"/>
      <c r="Q262" s="20"/>
      <c r="R262" s="22"/>
      <c r="T262" s="83"/>
    </row>
    <row r="263" spans="1:20" x14ac:dyDescent="0.5">
      <c r="A263" s="14" t="s">
        <v>11</v>
      </c>
      <c r="B263" s="162" t="s">
        <v>12</v>
      </c>
      <c r="C263" s="163">
        <v>0</v>
      </c>
      <c r="D263" s="17">
        <f>ROUND(C263/18,2)</f>
        <v>0</v>
      </c>
      <c r="E263" s="17"/>
      <c r="F263" s="18">
        <f>SUM(D263,E264:E265)</f>
        <v>0</v>
      </c>
      <c r="G263" s="163">
        <v>0</v>
      </c>
      <c r="H263" s="17">
        <f>ROUND(G263/18,2)</f>
        <v>0</v>
      </c>
      <c r="I263" s="17"/>
      <c r="J263" s="18">
        <f>SUM(H263,I264:I265)</f>
        <v>0</v>
      </c>
      <c r="K263" s="163">
        <v>0</v>
      </c>
      <c r="L263" s="17">
        <f>ROUND(K263/18,2)</f>
        <v>0</v>
      </c>
      <c r="M263" s="17"/>
      <c r="N263" s="18">
        <f>SUM(L263,M264:M265)</f>
        <v>0</v>
      </c>
      <c r="O263" s="19">
        <f>SUM(G263,K263,C263)</f>
        <v>0</v>
      </c>
      <c r="P263" s="20">
        <f>ROUND(O263/36,2)</f>
        <v>0</v>
      </c>
      <c r="Q263" s="21" t="s">
        <v>29</v>
      </c>
      <c r="R263" s="22">
        <f>SUM(P263,Q264:Q265)</f>
        <v>0</v>
      </c>
    </row>
    <row r="264" spans="1:20" x14ac:dyDescent="0.5">
      <c r="A264" s="65"/>
      <c r="B264" s="162" t="s">
        <v>13</v>
      </c>
      <c r="C264" s="163">
        <v>0</v>
      </c>
      <c r="D264" s="17">
        <f>ROUND(C264/12,2)</f>
        <v>0</v>
      </c>
      <c r="E264" s="17">
        <f>D264*2</f>
        <v>0</v>
      </c>
      <c r="F264" s="18"/>
      <c r="G264" s="163">
        <v>0</v>
      </c>
      <c r="H264" s="17">
        <f>ROUND(G264/12,2)</f>
        <v>0</v>
      </c>
      <c r="I264" s="17">
        <f>H264*2</f>
        <v>0</v>
      </c>
      <c r="J264" s="18"/>
      <c r="K264" s="163">
        <v>0</v>
      </c>
      <c r="L264" s="17">
        <f>ROUND(K264/12,2)</f>
        <v>0</v>
      </c>
      <c r="M264" s="17">
        <f>L264*2</f>
        <v>0</v>
      </c>
      <c r="N264" s="18"/>
      <c r="O264" s="47">
        <f>SUM(G264,K264,C264)</f>
        <v>0</v>
      </c>
      <c r="P264" s="21">
        <f>ROUND(O264/24,2)</f>
        <v>0</v>
      </c>
      <c r="Q264" s="21">
        <f>P264*2</f>
        <v>0</v>
      </c>
      <c r="R264" s="22">
        <v>0</v>
      </c>
    </row>
    <row r="265" spans="1:20" ht="22.5" thickBot="1" x14ac:dyDescent="0.55000000000000004">
      <c r="A265" s="69"/>
      <c r="B265" s="165" t="s">
        <v>14</v>
      </c>
      <c r="C265" s="166">
        <v>0</v>
      </c>
      <c r="D265" s="26">
        <f>ROUND(C265/12,2)</f>
        <v>0</v>
      </c>
      <c r="E265" s="26">
        <f>D265*2</f>
        <v>0</v>
      </c>
      <c r="F265" s="27"/>
      <c r="G265" s="166">
        <v>0</v>
      </c>
      <c r="H265" s="26">
        <f>ROUND(G265/12,2)</f>
        <v>0</v>
      </c>
      <c r="I265" s="26">
        <f>H265*2</f>
        <v>0</v>
      </c>
      <c r="J265" s="27"/>
      <c r="K265" s="166">
        <v>0</v>
      </c>
      <c r="L265" s="26">
        <f>ROUND(K265/12,2)</f>
        <v>0</v>
      </c>
      <c r="M265" s="26">
        <f>L265*2</f>
        <v>0</v>
      </c>
      <c r="N265" s="27"/>
      <c r="O265" s="72">
        <f>SUM(G265,K265,C265)</f>
        <v>0</v>
      </c>
      <c r="P265" s="30">
        <f>ROUND(O265/24,2)</f>
        <v>0</v>
      </c>
      <c r="Q265" s="30">
        <f>P265*2</f>
        <v>0</v>
      </c>
      <c r="R265" s="31">
        <v>0</v>
      </c>
    </row>
    <row r="266" spans="1:20" x14ac:dyDescent="0.5">
      <c r="A266" s="32" t="s">
        <v>93</v>
      </c>
      <c r="B266" s="169"/>
      <c r="C266" s="168"/>
      <c r="D266" s="35"/>
      <c r="E266" s="35"/>
      <c r="F266" s="36"/>
      <c r="G266" s="168"/>
      <c r="H266" s="35"/>
      <c r="I266" s="35"/>
      <c r="J266" s="36"/>
      <c r="K266" s="168"/>
      <c r="L266" s="35"/>
      <c r="M266" s="35"/>
      <c r="N266" s="36"/>
      <c r="O266" s="71"/>
      <c r="P266" s="42"/>
      <c r="Q266" s="42"/>
      <c r="R266" s="40"/>
    </row>
    <row r="267" spans="1:20" x14ac:dyDescent="0.5">
      <c r="A267" s="14" t="s">
        <v>11</v>
      </c>
      <c r="B267" s="162" t="s">
        <v>12</v>
      </c>
      <c r="C267" s="163">
        <v>0</v>
      </c>
      <c r="D267" s="17">
        <f>ROUND(C267/18,2)</f>
        <v>0</v>
      </c>
      <c r="E267" s="17"/>
      <c r="F267" s="18">
        <f>SUM(D267,E268:E269)</f>
        <v>0</v>
      </c>
      <c r="G267" s="163">
        <v>0</v>
      </c>
      <c r="H267" s="17">
        <f>ROUND(G267/18,2)</f>
        <v>0</v>
      </c>
      <c r="I267" s="17"/>
      <c r="J267" s="18">
        <f>SUM(H267,I268:I269)</f>
        <v>0</v>
      </c>
      <c r="K267" s="163">
        <v>0</v>
      </c>
      <c r="L267" s="17">
        <f>ROUND(K267/18,2)</f>
        <v>0</v>
      </c>
      <c r="M267" s="17"/>
      <c r="N267" s="18">
        <f>SUM(L267,M268:M269)</f>
        <v>0</v>
      </c>
      <c r="O267" s="19">
        <f>SUM(G267,K267,C267)</f>
        <v>0</v>
      </c>
      <c r="P267" s="20">
        <f>ROUND(O267/36,2)</f>
        <v>0</v>
      </c>
      <c r="Q267" s="21" t="s">
        <v>29</v>
      </c>
      <c r="R267" s="22">
        <f>SUM(P267,Q268:Q269)</f>
        <v>0</v>
      </c>
    </row>
    <row r="268" spans="1:20" x14ac:dyDescent="0.5">
      <c r="A268" s="65"/>
      <c r="B268" s="162" t="s">
        <v>13</v>
      </c>
      <c r="C268" s="163">
        <v>0</v>
      </c>
      <c r="D268" s="17">
        <f>ROUND(C268/12,2)</f>
        <v>0</v>
      </c>
      <c r="E268" s="17">
        <f>D268*2</f>
        <v>0</v>
      </c>
      <c r="F268" s="18"/>
      <c r="G268" s="163">
        <v>0</v>
      </c>
      <c r="H268" s="17">
        <f>ROUND(G268/12,2)</f>
        <v>0</v>
      </c>
      <c r="I268" s="17">
        <f>H268*2</f>
        <v>0</v>
      </c>
      <c r="J268" s="18"/>
      <c r="K268" s="163">
        <v>0</v>
      </c>
      <c r="L268" s="17">
        <f>ROUND(K268/12,2)</f>
        <v>0</v>
      </c>
      <c r="M268" s="17">
        <f>L268*2</f>
        <v>0</v>
      </c>
      <c r="N268" s="18"/>
      <c r="O268" s="47">
        <f>SUM(G268,K268,C268)</f>
        <v>0</v>
      </c>
      <c r="P268" s="21">
        <f>ROUND(O268/24,2)</f>
        <v>0</v>
      </c>
      <c r="Q268" s="21">
        <f>P268*2</f>
        <v>0</v>
      </c>
      <c r="R268" s="22">
        <v>0</v>
      </c>
    </row>
    <row r="269" spans="1:20" ht="22.5" thickBot="1" x14ac:dyDescent="0.55000000000000004">
      <c r="A269" s="69"/>
      <c r="B269" s="165" t="s">
        <v>14</v>
      </c>
      <c r="C269" s="166">
        <v>0</v>
      </c>
      <c r="D269" s="26">
        <f>ROUND(C269/12,2)</f>
        <v>0</v>
      </c>
      <c r="E269" s="26">
        <f>D269*2</f>
        <v>0</v>
      </c>
      <c r="F269" s="27"/>
      <c r="G269" s="166">
        <v>0</v>
      </c>
      <c r="H269" s="26">
        <f>ROUND(G269/12,2)</f>
        <v>0</v>
      </c>
      <c r="I269" s="26">
        <f>H269*2</f>
        <v>0</v>
      </c>
      <c r="J269" s="27"/>
      <c r="K269" s="166">
        <v>0</v>
      </c>
      <c r="L269" s="26">
        <f>ROUND(K269/12,2)</f>
        <v>0</v>
      </c>
      <c r="M269" s="26">
        <f>L269*2</f>
        <v>0</v>
      </c>
      <c r="N269" s="27"/>
      <c r="O269" s="72">
        <f>SUM(G269,K269,C269)</f>
        <v>0</v>
      </c>
      <c r="P269" s="30">
        <f>ROUND(O269/24,2)</f>
        <v>0</v>
      </c>
      <c r="Q269" s="30">
        <f>P269*2</f>
        <v>0</v>
      </c>
      <c r="R269" s="31">
        <v>0</v>
      </c>
    </row>
    <row r="270" spans="1:20" s="4" customFormat="1" x14ac:dyDescent="0.5">
      <c r="A270" s="32" t="s">
        <v>94</v>
      </c>
      <c r="B270" s="169"/>
      <c r="C270" s="168"/>
      <c r="D270" s="35"/>
      <c r="E270" s="35"/>
      <c r="F270" s="36"/>
      <c r="G270" s="168"/>
      <c r="H270" s="35"/>
      <c r="I270" s="35"/>
      <c r="J270" s="36"/>
      <c r="K270" s="168"/>
      <c r="L270" s="35"/>
      <c r="M270" s="35"/>
      <c r="N270" s="36"/>
      <c r="O270" s="71"/>
      <c r="P270" s="42"/>
      <c r="Q270" s="42"/>
      <c r="R270" s="40"/>
    </row>
    <row r="271" spans="1:20" s="4" customFormat="1" x14ac:dyDescent="0.5">
      <c r="A271" s="85" t="s">
        <v>11</v>
      </c>
      <c r="B271" s="162" t="s">
        <v>12</v>
      </c>
      <c r="C271" s="163">
        <v>0</v>
      </c>
      <c r="D271" s="17">
        <f>ROUND(C271/18,2)</f>
        <v>0</v>
      </c>
      <c r="E271" s="17"/>
      <c r="F271" s="18">
        <f>SUM(D271,E272:E273)</f>
        <v>0</v>
      </c>
      <c r="G271" s="163">
        <v>0</v>
      </c>
      <c r="H271" s="17">
        <f>ROUND(G271/18,2)</f>
        <v>0</v>
      </c>
      <c r="I271" s="17"/>
      <c r="J271" s="18">
        <f>SUM(H271,I272:I273)</f>
        <v>0</v>
      </c>
      <c r="K271" s="163">
        <v>0</v>
      </c>
      <c r="L271" s="17">
        <f>ROUND(K271/18,2)</f>
        <v>0</v>
      </c>
      <c r="M271" s="17"/>
      <c r="N271" s="18">
        <f>SUM(L271,M272:M273)</f>
        <v>0</v>
      </c>
      <c r="O271" s="19">
        <f>SUM(G271,K271,C271)</f>
        <v>0</v>
      </c>
      <c r="P271" s="20">
        <f>ROUND(O271/36,2)</f>
        <v>0</v>
      </c>
      <c r="Q271" s="21" t="s">
        <v>29</v>
      </c>
      <c r="R271" s="22">
        <f>SUM(P271,Q272:Q273)</f>
        <v>0</v>
      </c>
    </row>
    <row r="272" spans="1:20" s="4" customFormat="1" x14ac:dyDescent="0.5">
      <c r="A272" s="86"/>
      <c r="B272" s="162" t="s">
        <v>13</v>
      </c>
      <c r="C272" s="163">
        <v>0</v>
      </c>
      <c r="D272" s="17">
        <f>ROUND(C272/12,2)</f>
        <v>0</v>
      </c>
      <c r="E272" s="17">
        <f>D272*2</f>
        <v>0</v>
      </c>
      <c r="F272" s="18"/>
      <c r="G272" s="163">
        <v>0</v>
      </c>
      <c r="H272" s="17">
        <f>ROUND(G272/12,2)</f>
        <v>0</v>
      </c>
      <c r="I272" s="17">
        <f>H272*2</f>
        <v>0</v>
      </c>
      <c r="J272" s="18"/>
      <c r="K272" s="163">
        <v>0</v>
      </c>
      <c r="L272" s="17">
        <f>ROUND(K272/12,2)</f>
        <v>0</v>
      </c>
      <c r="M272" s="17">
        <f>L272*2</f>
        <v>0</v>
      </c>
      <c r="N272" s="18"/>
      <c r="O272" s="47">
        <f>SUM(G272,K272,C272)</f>
        <v>0</v>
      </c>
      <c r="P272" s="21">
        <f>ROUND(O272/24,2)</f>
        <v>0</v>
      </c>
      <c r="Q272" s="21">
        <f>P272*2</f>
        <v>0</v>
      </c>
      <c r="R272" s="22">
        <v>0</v>
      </c>
    </row>
    <row r="273" spans="1:20" ht="22.5" thickBot="1" x14ac:dyDescent="0.55000000000000004">
      <c r="A273" s="87"/>
      <c r="B273" s="165" t="s">
        <v>14</v>
      </c>
      <c r="C273" s="166">
        <v>0</v>
      </c>
      <c r="D273" s="26">
        <f>ROUND(C273/12,2)</f>
        <v>0</v>
      </c>
      <c r="E273" s="26">
        <f>D273*2</f>
        <v>0</v>
      </c>
      <c r="F273" s="27"/>
      <c r="G273" s="166">
        <v>0</v>
      </c>
      <c r="H273" s="26">
        <f>ROUND(G273/12,2)</f>
        <v>0</v>
      </c>
      <c r="I273" s="26">
        <f>H273*2</f>
        <v>0</v>
      </c>
      <c r="J273" s="27"/>
      <c r="K273" s="166">
        <v>0</v>
      </c>
      <c r="L273" s="26">
        <f>ROUND(K273/12,2)</f>
        <v>0</v>
      </c>
      <c r="M273" s="26">
        <f>L273*2</f>
        <v>0</v>
      </c>
      <c r="N273" s="27"/>
      <c r="O273" s="72">
        <f>SUM(G273,K273,C273)</f>
        <v>0</v>
      </c>
      <c r="P273" s="30">
        <f>ROUND(O273/24,2)</f>
        <v>0</v>
      </c>
      <c r="Q273" s="30">
        <f>P273*2</f>
        <v>0</v>
      </c>
      <c r="R273" s="31">
        <v>0</v>
      </c>
    </row>
    <row r="274" spans="1:20" x14ac:dyDescent="0.5">
      <c r="A274" s="88" t="s">
        <v>95</v>
      </c>
      <c r="B274" s="196" t="s">
        <v>12</v>
      </c>
      <c r="C274" s="112">
        <f>SUM(C263,C267,C271)</f>
        <v>0</v>
      </c>
      <c r="D274" s="91">
        <f t="shared" ref="D274" si="14">SUM(D263,D267,D271)</f>
        <v>0</v>
      </c>
      <c r="E274" s="96"/>
      <c r="F274" s="92">
        <f>ROUND(SUM(D274,E275:E276),2)</f>
        <v>0</v>
      </c>
      <c r="G274" s="112">
        <f>SUM(G263,G267,G271)</f>
        <v>0</v>
      </c>
      <c r="H274" s="91">
        <f t="shared" ref="H274:H276" si="15">SUM(H263,H267,H271)</f>
        <v>0</v>
      </c>
      <c r="I274" s="96"/>
      <c r="J274" s="92">
        <f>ROUND(SUM(H274,I275:I276),2)</f>
        <v>0</v>
      </c>
      <c r="K274" s="112">
        <f>SUM(K263,K267,K271)</f>
        <v>0</v>
      </c>
      <c r="L274" s="91">
        <f t="shared" ref="L274" si="16">SUM(L263,L267,L271)</f>
        <v>0</v>
      </c>
      <c r="M274" s="96"/>
      <c r="N274" s="92">
        <f>ROUND(SUM(L274,M275:M276),2)</f>
        <v>0</v>
      </c>
      <c r="O274" s="112">
        <f t="shared" ref="O274:P276" si="17">SUM(O263,O267,O271)</f>
        <v>0</v>
      </c>
      <c r="P274" s="91">
        <f>SUM(P263,P267,P271)</f>
        <v>0</v>
      </c>
      <c r="Q274" s="96"/>
      <c r="R274" s="92">
        <f>ROUND(SUM(P274,Q275:Q276),2)</f>
        <v>0</v>
      </c>
    </row>
    <row r="275" spans="1:20" x14ac:dyDescent="0.5">
      <c r="A275" s="93"/>
      <c r="B275" s="196" t="s">
        <v>13</v>
      </c>
      <c r="C275" s="113">
        <f t="shared" ref="C275:D275" si="18">SUM(C264,C268,C272)</f>
        <v>0</v>
      </c>
      <c r="D275" s="96">
        <f t="shared" si="18"/>
        <v>0</v>
      </c>
      <c r="E275" s="96">
        <f>SUM(E264,E268,E272)</f>
        <v>0</v>
      </c>
      <c r="F275" s="94">
        <v>0</v>
      </c>
      <c r="G275" s="113">
        <f t="shared" ref="G275:G276" si="19">SUM(G264,G268,G272)</f>
        <v>0</v>
      </c>
      <c r="H275" s="96">
        <f t="shared" si="15"/>
        <v>0</v>
      </c>
      <c r="I275" s="96">
        <f>SUM(I264,I268,I272)</f>
        <v>0</v>
      </c>
      <c r="J275" s="94">
        <v>0</v>
      </c>
      <c r="K275" s="113">
        <f t="shared" ref="K275:L275" si="20">SUM(K264,K268,K272)</f>
        <v>0</v>
      </c>
      <c r="L275" s="96">
        <f t="shared" si="20"/>
        <v>0</v>
      </c>
      <c r="M275" s="96">
        <f>SUM(M264,M268,M272)</f>
        <v>0</v>
      </c>
      <c r="N275" s="94">
        <v>0</v>
      </c>
      <c r="O275" s="113">
        <f t="shared" si="17"/>
        <v>0</v>
      </c>
      <c r="P275" s="96">
        <f t="shared" si="17"/>
        <v>0</v>
      </c>
      <c r="Q275" s="96">
        <f>SUM(Q264,Q268,Q272)</f>
        <v>0</v>
      </c>
      <c r="R275" s="94">
        <v>0</v>
      </c>
    </row>
    <row r="276" spans="1:20" ht="22.5" thickBot="1" x14ac:dyDescent="0.55000000000000004">
      <c r="A276" s="97"/>
      <c r="B276" s="197" t="s">
        <v>14</v>
      </c>
      <c r="C276" s="114">
        <f t="shared" ref="C276:D276" si="21">SUM(C265,C269,C273)</f>
        <v>0</v>
      </c>
      <c r="D276" s="100">
        <f t="shared" si="21"/>
        <v>0</v>
      </c>
      <c r="E276" s="100">
        <f>SUM(E265,E269,E273)</f>
        <v>0</v>
      </c>
      <c r="F276" s="101">
        <v>0</v>
      </c>
      <c r="G276" s="114">
        <f t="shared" si="19"/>
        <v>0</v>
      </c>
      <c r="H276" s="100">
        <f t="shared" si="15"/>
        <v>0</v>
      </c>
      <c r="I276" s="100">
        <f>SUM(I265,I269,I273)</f>
        <v>0</v>
      </c>
      <c r="J276" s="101">
        <v>0</v>
      </c>
      <c r="K276" s="114">
        <f t="shared" ref="K276:L276" si="22">SUM(K265,K269,K273)</f>
        <v>0</v>
      </c>
      <c r="L276" s="100">
        <f t="shared" si="22"/>
        <v>0</v>
      </c>
      <c r="M276" s="100">
        <f>SUM(M265,M269,M273)</f>
        <v>0</v>
      </c>
      <c r="N276" s="101">
        <v>0</v>
      </c>
      <c r="O276" s="114">
        <f t="shared" si="17"/>
        <v>0</v>
      </c>
      <c r="P276" s="100">
        <f t="shared" si="17"/>
        <v>0</v>
      </c>
      <c r="Q276" s="100">
        <f>SUM(Q265,Q269,Q273)</f>
        <v>0</v>
      </c>
      <c r="R276" s="101">
        <v>0</v>
      </c>
    </row>
    <row r="277" spans="1:20" x14ac:dyDescent="0.5">
      <c r="A277" s="115"/>
      <c r="B277" s="201"/>
      <c r="C277" s="117"/>
      <c r="D277" s="118"/>
      <c r="E277" s="118"/>
      <c r="F277" s="118"/>
      <c r="G277" s="249"/>
      <c r="H277" s="118"/>
      <c r="I277" s="118"/>
      <c r="J277" s="118"/>
      <c r="K277" s="117"/>
      <c r="L277" s="118"/>
      <c r="M277" s="118"/>
      <c r="N277" s="118"/>
      <c r="O277" s="117"/>
      <c r="P277" s="118"/>
      <c r="Q277" s="118"/>
      <c r="R277" s="118"/>
    </row>
    <row r="278" spans="1:20" x14ac:dyDescent="0.5">
      <c r="A278" s="119"/>
      <c r="B278" s="202"/>
      <c r="C278" s="121"/>
      <c r="D278" s="122"/>
      <c r="E278" s="122"/>
      <c r="F278" s="122"/>
      <c r="G278" s="250"/>
      <c r="H278" s="122"/>
      <c r="I278" s="122"/>
      <c r="J278" s="122"/>
      <c r="K278" s="121"/>
      <c r="L278" s="122"/>
      <c r="M278" s="122"/>
      <c r="N278" s="122"/>
      <c r="O278" s="121"/>
      <c r="P278" s="122"/>
      <c r="Q278" s="122"/>
      <c r="R278" s="122"/>
    </row>
    <row r="279" spans="1:20" x14ac:dyDescent="0.5">
      <c r="A279" s="102" t="s">
        <v>96</v>
      </c>
      <c r="B279" s="198"/>
      <c r="C279" s="199"/>
      <c r="D279" s="105"/>
      <c r="E279" s="105"/>
      <c r="F279" s="106"/>
      <c r="G279" s="199"/>
      <c r="H279" s="105"/>
      <c r="I279" s="105"/>
      <c r="J279" s="106"/>
      <c r="K279" s="199"/>
      <c r="L279" s="105"/>
      <c r="M279" s="105"/>
      <c r="N279" s="106"/>
      <c r="O279" s="107"/>
      <c r="P279" s="108"/>
      <c r="Q279" s="108"/>
      <c r="R279" s="109"/>
    </row>
    <row r="280" spans="1:20" x14ac:dyDescent="0.5">
      <c r="A280" s="203" t="s">
        <v>97</v>
      </c>
      <c r="B280" s="200"/>
      <c r="C280" s="163"/>
      <c r="D280" s="17"/>
      <c r="E280" s="17"/>
      <c r="F280" s="18"/>
      <c r="G280" s="163"/>
      <c r="H280" s="17"/>
      <c r="I280" s="17"/>
      <c r="J280" s="18"/>
      <c r="K280" s="163"/>
      <c r="L280" s="17"/>
      <c r="M280" s="17"/>
      <c r="N280" s="18"/>
      <c r="O280" s="68"/>
      <c r="P280" s="20"/>
      <c r="Q280" s="20"/>
      <c r="R280" s="22"/>
      <c r="T280" s="83"/>
    </row>
    <row r="281" spans="1:20" x14ac:dyDescent="0.5">
      <c r="A281" s="85" t="s">
        <v>11</v>
      </c>
      <c r="B281" s="162" t="s">
        <v>12</v>
      </c>
      <c r="C281" s="163">
        <f>45+315</f>
        <v>360</v>
      </c>
      <c r="D281" s="17">
        <f>ROUND(C281/18,2)</f>
        <v>20</v>
      </c>
      <c r="E281" s="17"/>
      <c r="F281" s="18">
        <f>SUM(D281,E282:E283)</f>
        <v>20</v>
      </c>
      <c r="G281" s="163">
        <v>200</v>
      </c>
      <c r="H281" s="17">
        <f>ROUND(G281/18,2)</f>
        <v>11.11</v>
      </c>
      <c r="I281" s="17"/>
      <c r="J281" s="18">
        <f>SUM(H281,I282:I283)</f>
        <v>11.11</v>
      </c>
      <c r="K281" s="163">
        <v>99</v>
      </c>
      <c r="L281" s="17">
        <f>ROUND(K281/18,2)</f>
        <v>5.5</v>
      </c>
      <c r="M281" s="17"/>
      <c r="N281" s="18">
        <f>SUM(L281,M282:M283)</f>
        <v>5.5</v>
      </c>
      <c r="O281" s="19">
        <f>SUM(G281,K281,C281)</f>
        <v>659</v>
      </c>
      <c r="P281" s="20">
        <f>ROUND(O281/36,2)</f>
        <v>18.309999999999999</v>
      </c>
      <c r="Q281" s="21" t="s">
        <v>29</v>
      </c>
      <c r="R281" s="22">
        <f>SUM(P281,Q282:Q283)</f>
        <v>18.309999999999999</v>
      </c>
    </row>
    <row r="282" spans="1:20" x14ac:dyDescent="0.5">
      <c r="A282" s="86"/>
      <c r="B282" s="162" t="s">
        <v>13</v>
      </c>
      <c r="C282" s="163">
        <v>0</v>
      </c>
      <c r="D282" s="17">
        <f>ROUND(C282/12,2)</f>
        <v>0</v>
      </c>
      <c r="E282" s="17">
        <f>D282*2</f>
        <v>0</v>
      </c>
      <c r="F282" s="18"/>
      <c r="G282" s="163">
        <v>0</v>
      </c>
      <c r="H282" s="17">
        <f>ROUND(G282/12,2)</f>
        <v>0</v>
      </c>
      <c r="I282" s="17">
        <f>H282*2</f>
        <v>0</v>
      </c>
      <c r="J282" s="18"/>
      <c r="K282" s="163">
        <v>0</v>
      </c>
      <c r="L282" s="17">
        <f>ROUND(K282/12,2)</f>
        <v>0</v>
      </c>
      <c r="M282" s="17">
        <f>L282*2</f>
        <v>0</v>
      </c>
      <c r="N282" s="18"/>
      <c r="O282" s="47">
        <f>SUM(G282,K282,C282)</f>
        <v>0</v>
      </c>
      <c r="P282" s="21">
        <f>ROUND(O282/24,2)</f>
        <v>0</v>
      </c>
      <c r="Q282" s="21">
        <f>P282*2</f>
        <v>0</v>
      </c>
      <c r="R282" s="22">
        <v>0</v>
      </c>
    </row>
    <row r="283" spans="1:20" ht="22.5" thickBot="1" x14ac:dyDescent="0.55000000000000004">
      <c r="A283" s="87"/>
      <c r="B283" s="165" t="s">
        <v>14</v>
      </c>
      <c r="C283" s="166">
        <v>0</v>
      </c>
      <c r="D283" s="26">
        <f>ROUND(C283/12,2)</f>
        <v>0</v>
      </c>
      <c r="E283" s="26">
        <f>D283*2</f>
        <v>0</v>
      </c>
      <c r="F283" s="27"/>
      <c r="G283" s="166">
        <v>0</v>
      </c>
      <c r="H283" s="26">
        <f>ROUND(G283/12,2)</f>
        <v>0</v>
      </c>
      <c r="I283" s="26">
        <f>H283*2</f>
        <v>0</v>
      </c>
      <c r="J283" s="27"/>
      <c r="K283" s="166">
        <v>0</v>
      </c>
      <c r="L283" s="26">
        <f>ROUND(K283/12,2)</f>
        <v>0</v>
      </c>
      <c r="M283" s="26">
        <f>L283*2</f>
        <v>0</v>
      </c>
      <c r="N283" s="27"/>
      <c r="O283" s="72">
        <f>SUM(G283,K283,C283)</f>
        <v>0</v>
      </c>
      <c r="P283" s="30">
        <f>ROUND(O283/24,2)</f>
        <v>0</v>
      </c>
      <c r="Q283" s="30">
        <f>P283*2</f>
        <v>0</v>
      </c>
      <c r="R283" s="31">
        <v>0</v>
      </c>
    </row>
    <row r="284" spans="1:20" s="4" customFormat="1" x14ac:dyDescent="0.5">
      <c r="A284" s="194" t="s">
        <v>98</v>
      </c>
      <c r="B284" s="204"/>
      <c r="C284" s="168"/>
      <c r="D284" s="35"/>
      <c r="E284" s="35"/>
      <c r="F284" s="36"/>
      <c r="G284" s="168"/>
      <c r="H284" s="35"/>
      <c r="I284" s="35"/>
      <c r="J284" s="36"/>
      <c r="K284" s="168"/>
      <c r="L284" s="35"/>
      <c r="M284" s="35"/>
      <c r="N284" s="36"/>
      <c r="O284" s="84"/>
      <c r="P284" s="42"/>
      <c r="Q284" s="42"/>
      <c r="R284" s="40"/>
    </row>
    <row r="285" spans="1:20" s="4" customFormat="1" x14ac:dyDescent="0.5">
      <c r="A285" s="85" t="s">
        <v>11</v>
      </c>
      <c r="B285" s="162" t="s">
        <v>12</v>
      </c>
      <c r="C285" s="163">
        <v>0</v>
      </c>
      <c r="D285" s="17">
        <f>ROUND(C285/18,2)</f>
        <v>0</v>
      </c>
      <c r="E285" s="17"/>
      <c r="F285" s="18">
        <f>SUM(D285,E286:E287)</f>
        <v>0</v>
      </c>
      <c r="G285" s="163">
        <v>0</v>
      </c>
      <c r="H285" s="17">
        <f>ROUND(G285/18,2)</f>
        <v>0</v>
      </c>
      <c r="I285" s="17"/>
      <c r="J285" s="18">
        <f>SUM(H285,I286:I287)</f>
        <v>0</v>
      </c>
      <c r="K285" s="163">
        <v>0</v>
      </c>
      <c r="L285" s="17">
        <f>ROUND(K285/18,2)</f>
        <v>0</v>
      </c>
      <c r="M285" s="17"/>
      <c r="N285" s="18">
        <f>SUM(L285,M286:M287)</f>
        <v>0</v>
      </c>
      <c r="O285" s="19">
        <f>SUM(G285,K285,C285)</f>
        <v>0</v>
      </c>
      <c r="P285" s="20">
        <f>ROUND(O285/36,2)</f>
        <v>0</v>
      </c>
      <c r="Q285" s="21" t="s">
        <v>29</v>
      </c>
      <c r="R285" s="22">
        <f>SUM(P285,Q286:Q287)</f>
        <v>0</v>
      </c>
    </row>
    <row r="286" spans="1:20" s="4" customFormat="1" x14ac:dyDescent="0.5">
      <c r="A286" s="85"/>
      <c r="B286" s="162" t="s">
        <v>13</v>
      </c>
      <c r="C286" s="163">
        <v>0</v>
      </c>
      <c r="D286" s="17">
        <f>ROUND(C286/12,2)</f>
        <v>0</v>
      </c>
      <c r="E286" s="17">
        <f>D286*2</f>
        <v>0</v>
      </c>
      <c r="F286" s="18"/>
      <c r="G286" s="163">
        <v>0</v>
      </c>
      <c r="H286" s="17">
        <f>ROUND(G286/12,2)</f>
        <v>0</v>
      </c>
      <c r="I286" s="17">
        <f>H286*2</f>
        <v>0</v>
      </c>
      <c r="J286" s="18"/>
      <c r="K286" s="163">
        <v>0</v>
      </c>
      <c r="L286" s="17">
        <f>ROUND(K286/12,2)</f>
        <v>0</v>
      </c>
      <c r="M286" s="17">
        <f>L286*2</f>
        <v>0</v>
      </c>
      <c r="N286" s="18"/>
      <c r="O286" s="47">
        <f>SUM(G286,K286,C286)</f>
        <v>0</v>
      </c>
      <c r="P286" s="21">
        <f>ROUND(O286/24,2)</f>
        <v>0</v>
      </c>
      <c r="Q286" s="21">
        <f>P286*2</f>
        <v>0</v>
      </c>
      <c r="R286" s="22">
        <v>0</v>
      </c>
    </row>
    <row r="287" spans="1:20" s="4" customFormat="1" ht="22.5" thickBot="1" x14ac:dyDescent="0.55000000000000004">
      <c r="A287" s="126"/>
      <c r="B287" s="165" t="s">
        <v>14</v>
      </c>
      <c r="C287" s="166">
        <v>0</v>
      </c>
      <c r="D287" s="26">
        <f>ROUND(C287/12,2)</f>
        <v>0</v>
      </c>
      <c r="E287" s="26">
        <f>D287*2</f>
        <v>0</v>
      </c>
      <c r="F287" s="27"/>
      <c r="G287" s="166">
        <v>0</v>
      </c>
      <c r="H287" s="26">
        <f>ROUND(G287/12,2)</f>
        <v>0</v>
      </c>
      <c r="I287" s="26">
        <f>H287*2</f>
        <v>0</v>
      </c>
      <c r="J287" s="27"/>
      <c r="K287" s="166">
        <v>0</v>
      </c>
      <c r="L287" s="26">
        <f>ROUND(K287/12,2)</f>
        <v>0</v>
      </c>
      <c r="M287" s="26">
        <f>L287*2</f>
        <v>0</v>
      </c>
      <c r="N287" s="27"/>
      <c r="O287" s="72">
        <f>SUM(G287,K287,C287)</f>
        <v>0</v>
      </c>
      <c r="P287" s="30">
        <f>ROUND(O287/24,2)</f>
        <v>0</v>
      </c>
      <c r="Q287" s="30">
        <f>P287*2</f>
        <v>0</v>
      </c>
      <c r="R287" s="31">
        <v>0</v>
      </c>
    </row>
    <row r="288" spans="1:20" s="4" customFormat="1" x14ac:dyDescent="0.5">
      <c r="A288" s="125" t="s">
        <v>99</v>
      </c>
      <c r="B288" s="204"/>
      <c r="C288" s="34"/>
      <c r="D288" s="35"/>
      <c r="E288" s="35"/>
      <c r="F288" s="36"/>
      <c r="G288" s="34"/>
      <c r="H288" s="35"/>
      <c r="I288" s="35"/>
      <c r="J288" s="36"/>
      <c r="K288" s="34"/>
      <c r="L288" s="35"/>
      <c r="M288" s="35"/>
      <c r="N288" s="36"/>
      <c r="O288" s="84"/>
      <c r="P288" s="42"/>
      <c r="Q288" s="42"/>
      <c r="R288" s="40"/>
    </row>
    <row r="289" spans="1:18" s="4" customFormat="1" x14ac:dyDescent="0.5">
      <c r="A289" s="85" t="s">
        <v>11</v>
      </c>
      <c r="B289" s="162" t="s">
        <v>12</v>
      </c>
      <c r="C289" s="16">
        <v>0</v>
      </c>
      <c r="D289" s="17">
        <f>ROUND(C289/18,2)</f>
        <v>0</v>
      </c>
      <c r="E289" s="17"/>
      <c r="F289" s="18">
        <f>SUM(D289,E290:E291)</f>
        <v>0</v>
      </c>
      <c r="G289" s="16">
        <v>0</v>
      </c>
      <c r="H289" s="17">
        <f>ROUND(G289/18,2)</f>
        <v>0</v>
      </c>
      <c r="I289" s="17"/>
      <c r="J289" s="18">
        <f>SUM(H289,I290:I291)</f>
        <v>0</v>
      </c>
      <c r="K289" s="16">
        <v>0</v>
      </c>
      <c r="L289" s="17">
        <f>ROUND(K289/18,2)</f>
        <v>0</v>
      </c>
      <c r="M289" s="17"/>
      <c r="N289" s="18">
        <f>SUM(L289,M290:M291)</f>
        <v>0</v>
      </c>
      <c r="O289" s="19">
        <f>SUM(G289,K289,C289)</f>
        <v>0</v>
      </c>
      <c r="P289" s="20">
        <f>ROUND(O289/36,2)</f>
        <v>0</v>
      </c>
      <c r="Q289" s="21" t="s">
        <v>29</v>
      </c>
      <c r="R289" s="22">
        <f>SUM(P289,Q290:Q291)</f>
        <v>0</v>
      </c>
    </row>
    <row r="290" spans="1:18" s="4" customFormat="1" x14ac:dyDescent="0.5">
      <c r="A290" s="85"/>
      <c r="B290" s="162" t="s">
        <v>13</v>
      </c>
      <c r="C290" s="16">
        <v>0</v>
      </c>
      <c r="D290" s="17">
        <f>ROUND(C290/12,2)</f>
        <v>0</v>
      </c>
      <c r="E290" s="17">
        <f>D290*2</f>
        <v>0</v>
      </c>
      <c r="F290" s="18"/>
      <c r="G290" s="16">
        <v>0</v>
      </c>
      <c r="H290" s="17">
        <f>ROUND(G290/12,2)</f>
        <v>0</v>
      </c>
      <c r="I290" s="17">
        <f>H290*2</f>
        <v>0</v>
      </c>
      <c r="J290" s="18"/>
      <c r="K290" s="16">
        <v>0</v>
      </c>
      <c r="L290" s="17">
        <f>ROUND(K290/12,2)</f>
        <v>0</v>
      </c>
      <c r="M290" s="17">
        <f>L290*2</f>
        <v>0</v>
      </c>
      <c r="N290" s="18"/>
      <c r="O290" s="47">
        <f>SUM(G290,K290,C290)</f>
        <v>0</v>
      </c>
      <c r="P290" s="21">
        <f>ROUND(O290/24,2)</f>
        <v>0</v>
      </c>
      <c r="Q290" s="21">
        <f>P290*2</f>
        <v>0</v>
      </c>
      <c r="R290" s="22">
        <v>0</v>
      </c>
    </row>
    <row r="291" spans="1:18" s="4" customFormat="1" ht="22.5" thickBot="1" x14ac:dyDescent="0.55000000000000004">
      <c r="A291" s="126"/>
      <c r="B291" s="165" t="s">
        <v>14</v>
      </c>
      <c r="C291" s="25">
        <v>0</v>
      </c>
      <c r="D291" s="26">
        <f>ROUND(C291/12,2)</f>
        <v>0</v>
      </c>
      <c r="E291" s="26">
        <f>D291*2</f>
        <v>0</v>
      </c>
      <c r="F291" s="27"/>
      <c r="G291" s="25">
        <v>0</v>
      </c>
      <c r="H291" s="26">
        <f>ROUND(G291/12,2)</f>
        <v>0</v>
      </c>
      <c r="I291" s="26">
        <f>H291*2</f>
        <v>0</v>
      </c>
      <c r="J291" s="27"/>
      <c r="K291" s="25">
        <v>0</v>
      </c>
      <c r="L291" s="26">
        <f>ROUND(K291/12,2)</f>
        <v>0</v>
      </c>
      <c r="M291" s="26">
        <f>L291*2</f>
        <v>0</v>
      </c>
      <c r="N291" s="27"/>
      <c r="O291" s="72">
        <f>SUM(G291,K291,C291)</f>
        <v>0</v>
      </c>
      <c r="P291" s="30">
        <f>ROUND(O291/24,2)</f>
        <v>0</v>
      </c>
      <c r="Q291" s="30">
        <f>P291*2</f>
        <v>0</v>
      </c>
      <c r="R291" s="31">
        <v>0</v>
      </c>
    </row>
    <row r="292" spans="1:18" s="4" customFormat="1" x14ac:dyDescent="0.5">
      <c r="A292" s="88" t="s">
        <v>100</v>
      </c>
      <c r="B292" s="196" t="s">
        <v>12</v>
      </c>
      <c r="C292" s="90">
        <f t="shared" ref="C292:D292" si="23">SUM(C281,C285,C289)</f>
        <v>360</v>
      </c>
      <c r="D292" s="91">
        <f t="shared" si="23"/>
        <v>20</v>
      </c>
      <c r="E292" s="91"/>
      <c r="F292" s="92">
        <f>ROUND(SUM(D292,E293:E294),2)</f>
        <v>20</v>
      </c>
      <c r="G292" s="90">
        <f t="shared" ref="G292:G294" si="24">SUM(G281,G285,G289)</f>
        <v>200</v>
      </c>
      <c r="H292" s="91">
        <f t="shared" ref="H292:H294" si="25">SUM(H281,H285,H289)</f>
        <v>11.11</v>
      </c>
      <c r="I292" s="91"/>
      <c r="J292" s="92">
        <f>ROUND(SUM(H292,I293:I294),2)</f>
        <v>11.11</v>
      </c>
      <c r="K292" s="90">
        <f t="shared" ref="K292:L292" si="26">SUM(K281,K285,K289)</f>
        <v>99</v>
      </c>
      <c r="L292" s="91">
        <f t="shared" si="26"/>
        <v>5.5</v>
      </c>
      <c r="M292" s="91"/>
      <c r="N292" s="92">
        <f>ROUND(SUM(L292,M293:M294),2)</f>
        <v>5.5</v>
      </c>
      <c r="O292" s="90">
        <f t="shared" ref="O292:P294" si="27">SUM(O281,O285,O289)</f>
        <v>659</v>
      </c>
      <c r="P292" s="91">
        <f t="shared" si="27"/>
        <v>18.309999999999999</v>
      </c>
      <c r="Q292" s="91"/>
      <c r="R292" s="92">
        <f>ROUND(SUM(P292,Q293:Q294),2)</f>
        <v>18.309999999999999</v>
      </c>
    </row>
    <row r="293" spans="1:18" s="4" customFormat="1" x14ac:dyDescent="0.5">
      <c r="A293" s="93"/>
      <c r="B293" s="196" t="s">
        <v>13</v>
      </c>
      <c r="C293" s="95">
        <f t="shared" ref="C293:D293" si="28">SUM(C282,C286,C290)</f>
        <v>0</v>
      </c>
      <c r="D293" s="91">
        <f t="shared" si="28"/>
        <v>0</v>
      </c>
      <c r="E293" s="91">
        <f>SUM(E282,E286,E290)</f>
        <v>0</v>
      </c>
      <c r="F293" s="94">
        <v>0</v>
      </c>
      <c r="G293" s="95">
        <f t="shared" si="24"/>
        <v>0</v>
      </c>
      <c r="H293" s="91">
        <f t="shared" si="25"/>
        <v>0</v>
      </c>
      <c r="I293" s="91">
        <f>SUM(I282,I286,I290)</f>
        <v>0</v>
      </c>
      <c r="J293" s="94">
        <v>0</v>
      </c>
      <c r="K293" s="95">
        <f t="shared" ref="K293:L293" si="29">SUM(K282,K286,K290)</f>
        <v>0</v>
      </c>
      <c r="L293" s="91">
        <f t="shared" si="29"/>
        <v>0</v>
      </c>
      <c r="M293" s="91">
        <f>SUM(M282,M286,M290)</f>
        <v>0</v>
      </c>
      <c r="N293" s="94">
        <v>0</v>
      </c>
      <c r="O293" s="95">
        <f t="shared" si="27"/>
        <v>0</v>
      </c>
      <c r="P293" s="91">
        <f t="shared" si="27"/>
        <v>0</v>
      </c>
      <c r="Q293" s="91">
        <f>SUM(Q282,Q286,Q290)</f>
        <v>0</v>
      </c>
      <c r="R293" s="94">
        <v>0</v>
      </c>
    </row>
    <row r="294" spans="1:18" s="4" customFormat="1" ht="22.5" thickBot="1" x14ac:dyDescent="0.55000000000000004">
      <c r="A294" s="97"/>
      <c r="B294" s="197" t="s">
        <v>14</v>
      </c>
      <c r="C294" s="99">
        <f t="shared" ref="C294:D294" si="30">SUM(C283,C287,C291)</f>
        <v>0</v>
      </c>
      <c r="D294" s="127">
        <f t="shared" si="30"/>
        <v>0</v>
      </c>
      <c r="E294" s="127">
        <f>SUM(E283,E287,E291)</f>
        <v>0</v>
      </c>
      <c r="F294" s="101">
        <v>0</v>
      </c>
      <c r="G294" s="99">
        <f t="shared" si="24"/>
        <v>0</v>
      </c>
      <c r="H294" s="127">
        <f t="shared" si="25"/>
        <v>0</v>
      </c>
      <c r="I294" s="127">
        <f>SUM(I283,I287,I291)</f>
        <v>0</v>
      </c>
      <c r="J294" s="101">
        <v>0</v>
      </c>
      <c r="K294" s="99">
        <f t="shared" ref="K294:L294" si="31">SUM(K283,K287,K291)</f>
        <v>0</v>
      </c>
      <c r="L294" s="127">
        <f t="shared" si="31"/>
        <v>0</v>
      </c>
      <c r="M294" s="127">
        <f>SUM(M283,M287,M291)</f>
        <v>0</v>
      </c>
      <c r="N294" s="101">
        <v>0</v>
      </c>
      <c r="O294" s="99">
        <f t="shared" si="27"/>
        <v>0</v>
      </c>
      <c r="P294" s="127">
        <f t="shared" si="27"/>
        <v>0</v>
      </c>
      <c r="Q294" s="127">
        <f>SUM(Q283,Q287,Q291)</f>
        <v>0</v>
      </c>
      <c r="R294" s="101">
        <v>0</v>
      </c>
    </row>
    <row r="295" spans="1:18" x14ac:dyDescent="0.5">
      <c r="A295" s="128" t="s">
        <v>106</v>
      </c>
      <c r="B295" s="205" t="s">
        <v>12</v>
      </c>
      <c r="C295" s="132">
        <f>SUM(C257,C274,C292)</f>
        <v>73897</v>
      </c>
      <c r="D295" s="129">
        <f>SUM(D257,D274,D292)</f>
        <v>4105.3999999999996</v>
      </c>
      <c r="E295" s="130"/>
      <c r="F295" s="131">
        <f>ROUND(SUM(D295,E296:E298),2)</f>
        <v>5052.53</v>
      </c>
      <c r="G295" s="132">
        <f>SUM(G257,G274,G292)</f>
        <v>70953</v>
      </c>
      <c r="H295" s="129">
        <f>SUM(H257,H274,H292)</f>
        <v>3941.8300000000004</v>
      </c>
      <c r="I295" s="130"/>
      <c r="J295" s="131">
        <f>ROUND(SUM(H295,I296:I298),2)</f>
        <v>4855.58</v>
      </c>
      <c r="K295" s="132">
        <f>SUM(K257,K274,K292)</f>
        <v>5548</v>
      </c>
      <c r="L295" s="129">
        <f>SUM(L257,L274,L292)</f>
        <v>308.23</v>
      </c>
      <c r="M295" s="130"/>
      <c r="N295" s="131">
        <f>ROUND(SUM(L295,M296:M298),2)</f>
        <v>437.35</v>
      </c>
      <c r="O295" s="132">
        <f>SUM(O257,O274,O292)</f>
        <v>150398</v>
      </c>
      <c r="P295" s="129">
        <f>SUM(P257,P274,P292)</f>
        <v>4177.71</v>
      </c>
      <c r="Q295" s="130"/>
      <c r="R295" s="131">
        <f>ROUND(SUM(P295,Q296:Q298),2)</f>
        <v>5172.7700000000004</v>
      </c>
    </row>
    <row r="296" spans="1:18" ht="18.75" customHeight="1" x14ac:dyDescent="0.5">
      <c r="A296" s="133"/>
      <c r="B296" s="206" t="s">
        <v>71</v>
      </c>
      <c r="C296" s="136">
        <f>SUM(C258)</f>
        <v>0</v>
      </c>
      <c r="D296" s="134">
        <f>SUM(D258)</f>
        <v>0</v>
      </c>
      <c r="E296" s="134">
        <f>SUM(E258)</f>
        <v>0</v>
      </c>
      <c r="F296" s="135">
        <v>0</v>
      </c>
      <c r="G296" s="136">
        <f>SUM(G258)</f>
        <v>0</v>
      </c>
      <c r="H296" s="134">
        <f>SUM(H258)</f>
        <v>0</v>
      </c>
      <c r="I296" s="134">
        <f>SUM(I258)</f>
        <v>0</v>
      </c>
      <c r="J296" s="135">
        <v>0</v>
      </c>
      <c r="K296" s="136">
        <f>SUM(K258)</f>
        <v>0</v>
      </c>
      <c r="L296" s="134">
        <f>SUM(L258)</f>
        <v>0</v>
      </c>
      <c r="M296" s="134">
        <f>SUM(M258)</f>
        <v>0</v>
      </c>
      <c r="N296" s="135">
        <v>0</v>
      </c>
      <c r="O296" s="136">
        <f>SUM(O258)</f>
        <v>0</v>
      </c>
      <c r="P296" s="134">
        <f>SUM(P258)</f>
        <v>0</v>
      </c>
      <c r="Q296" s="134">
        <f>SUM(Q258)</f>
        <v>0</v>
      </c>
      <c r="R296" s="135">
        <v>0</v>
      </c>
    </row>
    <row r="297" spans="1:18" ht="18.75" customHeight="1" x14ac:dyDescent="0.5">
      <c r="A297" s="133"/>
      <c r="B297" s="206" t="s">
        <v>13</v>
      </c>
      <c r="C297" s="138">
        <f t="shared" ref="C297:E297" si="32">SUM(C259,C275,C293)</f>
        <v>6603</v>
      </c>
      <c r="D297" s="137">
        <f t="shared" si="32"/>
        <v>550.26</v>
      </c>
      <c r="E297" s="137">
        <f t="shared" si="32"/>
        <v>897.35699999999986</v>
      </c>
      <c r="F297" s="135">
        <v>0</v>
      </c>
      <c r="G297" s="138">
        <f t="shared" ref="G297:G298" si="33">SUM(G259,G275,G293)</f>
        <v>6357</v>
      </c>
      <c r="H297" s="137">
        <f t="shared" ref="H297:I298" si="34">SUM(H259,H275,H293)</f>
        <v>529.75</v>
      </c>
      <c r="I297" s="137">
        <f t="shared" si="34"/>
        <v>878.43900000000008</v>
      </c>
      <c r="J297" s="135">
        <v>0</v>
      </c>
      <c r="K297" s="138">
        <f t="shared" ref="K297:M297" si="35">SUM(K259,K275,K293)</f>
        <v>955</v>
      </c>
      <c r="L297" s="137">
        <f t="shared" si="35"/>
        <v>79.58</v>
      </c>
      <c r="M297" s="137">
        <f t="shared" si="35"/>
        <v>129.119</v>
      </c>
      <c r="N297" s="135">
        <v>0</v>
      </c>
      <c r="O297" s="138">
        <f t="shared" ref="O297:Q298" si="36">SUM(O259,O275,O293)</f>
        <v>13915</v>
      </c>
      <c r="P297" s="137">
        <f t="shared" si="36"/>
        <v>579.81999999999994</v>
      </c>
      <c r="Q297" s="137">
        <f t="shared" si="36"/>
        <v>952.50200000000007</v>
      </c>
      <c r="R297" s="135">
        <v>0</v>
      </c>
    </row>
    <row r="298" spans="1:18" ht="22.5" thickBot="1" x14ac:dyDescent="0.55000000000000004">
      <c r="A298" s="139"/>
      <c r="B298" s="207" t="s">
        <v>14</v>
      </c>
      <c r="C298" s="142">
        <f t="shared" ref="C298:E298" si="37">SUM(C260,C276,C294)</f>
        <v>345</v>
      </c>
      <c r="D298" s="140">
        <f t="shared" si="37"/>
        <v>28.75</v>
      </c>
      <c r="E298" s="140">
        <f t="shared" si="37"/>
        <v>49.775000000000006</v>
      </c>
      <c r="F298" s="141">
        <v>0</v>
      </c>
      <c r="G298" s="142">
        <f t="shared" si="33"/>
        <v>251</v>
      </c>
      <c r="H298" s="140">
        <f t="shared" si="34"/>
        <v>20.92</v>
      </c>
      <c r="I298" s="140">
        <f t="shared" si="34"/>
        <v>35.315000000000005</v>
      </c>
      <c r="J298" s="141">
        <v>0</v>
      </c>
      <c r="K298" s="142">
        <f t="shared" ref="K298:M298" si="38">SUM(K260,K276,K294)</f>
        <v>0</v>
      </c>
      <c r="L298" s="140">
        <f t="shared" si="38"/>
        <v>0</v>
      </c>
      <c r="M298" s="140">
        <f t="shared" si="38"/>
        <v>0</v>
      </c>
      <c r="N298" s="141">
        <v>0</v>
      </c>
      <c r="O298" s="142">
        <f t="shared" si="36"/>
        <v>596</v>
      </c>
      <c r="P298" s="140">
        <f t="shared" si="36"/>
        <v>24.84</v>
      </c>
      <c r="Q298" s="140">
        <f t="shared" si="36"/>
        <v>42.554000000000002</v>
      </c>
      <c r="R298" s="141">
        <v>0</v>
      </c>
    </row>
  </sheetData>
  <mergeCells count="6">
    <mergeCell ref="O2:R2"/>
    <mergeCell ref="A2:A3"/>
    <mergeCell ref="B2:B3"/>
    <mergeCell ref="K2:N2"/>
    <mergeCell ref="C2:F2"/>
    <mergeCell ref="G2:J2"/>
  </mergeCells>
  <printOptions horizontalCentered="1"/>
  <pageMargins left="0.19685039370078741" right="0.19685039370078741" top="0.31496062992125984" bottom="0.34" header="0.27559055118110237" footer="0.15748031496062992"/>
  <pageSetup paperSize="9" scale="70" orientation="landscape" horizontalDpi="4294967295" verticalDpi="4294967295" r:id="rId1"/>
  <headerFooter>
    <oddFooter>&amp;C&amp;"Angsana New,Regular"&amp;14Page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D64F-FE56-44B6-9003-16B7BB5FF1EF}">
  <dimension ref="A1:G61"/>
  <sheetViews>
    <sheetView topLeftCell="A31" workbookViewId="0">
      <selection activeCell="H11" sqref="H11"/>
    </sheetView>
  </sheetViews>
  <sheetFormatPr defaultColWidth="9" defaultRowHeight="24" x14ac:dyDescent="0.55000000000000004"/>
  <cols>
    <col min="1" max="1" width="30.375" style="209" customWidth="1"/>
    <col min="2" max="2" width="9.625" style="209" customWidth="1"/>
    <col min="3" max="3" width="10" style="209" customWidth="1"/>
    <col min="4" max="4" width="10.125" style="209" bestFit="1" customWidth="1"/>
    <col min="5" max="5" width="10.625" style="209" customWidth="1"/>
    <col min="6" max="7" width="11.625" style="209" bestFit="1" customWidth="1"/>
    <col min="8" max="16384" width="9" style="209"/>
  </cols>
  <sheetData>
    <row r="1" spans="1:7" ht="27.75" x14ac:dyDescent="0.65">
      <c r="A1" s="208" t="s">
        <v>119</v>
      </c>
      <c r="B1" s="208"/>
    </row>
    <row r="2" spans="1:7" x14ac:dyDescent="0.55000000000000004">
      <c r="A2" s="210" t="s">
        <v>101</v>
      </c>
      <c r="B2" s="210"/>
      <c r="C2" s="211" t="s">
        <v>102</v>
      </c>
      <c r="D2" s="211" t="s">
        <v>122</v>
      </c>
      <c r="E2" s="211" t="s">
        <v>124</v>
      </c>
      <c r="F2" s="212" t="s">
        <v>103</v>
      </c>
      <c r="G2" s="212" t="s">
        <v>104</v>
      </c>
    </row>
    <row r="3" spans="1:7" x14ac:dyDescent="0.55000000000000004">
      <c r="A3" s="213" t="s">
        <v>10</v>
      </c>
      <c r="B3" s="213" t="s">
        <v>12</v>
      </c>
      <c r="C3" s="214">
        <f>ปกติ!D5</f>
        <v>812.11</v>
      </c>
      <c r="D3" s="214">
        <f>ปกติ!H5</f>
        <v>867.17</v>
      </c>
      <c r="E3" s="214">
        <f>ปกติ!L5</f>
        <v>0.5</v>
      </c>
      <c r="F3" s="215">
        <f>ปกติ!P5</f>
        <v>839.89</v>
      </c>
      <c r="G3" s="215">
        <f>SUM(F3:F4)</f>
        <v>840.79</v>
      </c>
    </row>
    <row r="4" spans="1:7" x14ac:dyDescent="0.55000000000000004">
      <c r="A4" s="216"/>
      <c r="B4" s="216" t="s">
        <v>105</v>
      </c>
      <c r="C4" s="217">
        <f>SUM(ปกติ!E6:E7)</f>
        <v>0.9</v>
      </c>
      <c r="D4" s="217">
        <f>SUM(ปกติ!I6:I7)</f>
        <v>0.9</v>
      </c>
      <c r="E4" s="217">
        <f>SUM(ปกติ!M6:M7)</f>
        <v>0</v>
      </c>
      <c r="F4" s="218">
        <f>SUM(ปกติ!Q6:Q7)</f>
        <v>0.9</v>
      </c>
      <c r="G4" s="218"/>
    </row>
    <row r="5" spans="1:7" x14ac:dyDescent="0.55000000000000004">
      <c r="A5" s="213" t="s">
        <v>15</v>
      </c>
      <c r="B5" s="213" t="s">
        <v>12</v>
      </c>
      <c r="C5" s="214">
        <f>ปกติ!D9</f>
        <v>236.61</v>
      </c>
      <c r="D5" s="214">
        <f>ปกติ!H9</f>
        <v>208.72</v>
      </c>
      <c r="E5" s="214">
        <f>ปกติ!L9</f>
        <v>15</v>
      </c>
      <c r="F5" s="215">
        <f>ปกติ!P9</f>
        <v>230.17</v>
      </c>
      <c r="G5" s="215">
        <f>SUM(F5:F6)</f>
        <v>230.17</v>
      </c>
    </row>
    <row r="6" spans="1:7" x14ac:dyDescent="0.55000000000000004">
      <c r="A6" s="216"/>
      <c r="B6" s="216" t="s">
        <v>105</v>
      </c>
      <c r="C6" s="217">
        <f>SUM(ปกติ!E10:E11)</f>
        <v>0</v>
      </c>
      <c r="D6" s="217">
        <f>SUM(ปกติ!I10:I11)</f>
        <v>0</v>
      </c>
      <c r="E6" s="217">
        <f>SUM(ปกติ!M10:M11)</f>
        <v>0</v>
      </c>
      <c r="F6" s="218">
        <f>SUM(ปกติ!Q10:Q11)</f>
        <v>0</v>
      </c>
      <c r="G6" s="218"/>
    </row>
    <row r="7" spans="1:7" x14ac:dyDescent="0.55000000000000004">
      <c r="A7" s="213" t="s">
        <v>16</v>
      </c>
      <c r="B7" s="213" t="s">
        <v>12</v>
      </c>
      <c r="C7" s="214">
        <f>ปกติ!D13</f>
        <v>654.94000000000005</v>
      </c>
      <c r="D7" s="214">
        <f>ปกติ!H13</f>
        <v>612.66999999999996</v>
      </c>
      <c r="E7" s="214">
        <f>ปกติ!L13</f>
        <v>5.83</v>
      </c>
      <c r="F7" s="215">
        <f>ปกติ!P13</f>
        <v>636.72</v>
      </c>
      <c r="G7" s="215">
        <f>SUM(F7:F8)</f>
        <v>641.904</v>
      </c>
    </row>
    <row r="8" spans="1:7" x14ac:dyDescent="0.55000000000000004">
      <c r="A8" s="216"/>
      <c r="B8" s="216" t="s">
        <v>105</v>
      </c>
      <c r="C8" s="217">
        <f>SUM(ปกติ!E14:E15)</f>
        <v>7.2</v>
      </c>
      <c r="D8" s="217">
        <f>SUM(ปกติ!I14:I15)</f>
        <v>3.15</v>
      </c>
      <c r="E8" s="217">
        <f>SUM(ปกติ!M14:M15)</f>
        <v>0</v>
      </c>
      <c r="F8" s="218">
        <f>SUM(ปกติ!Q14:Q15)</f>
        <v>5.1840000000000002</v>
      </c>
      <c r="G8" s="218"/>
    </row>
    <row r="9" spans="1:7" x14ac:dyDescent="0.55000000000000004">
      <c r="A9" s="213" t="s">
        <v>17</v>
      </c>
      <c r="B9" s="213" t="s">
        <v>12</v>
      </c>
      <c r="C9" s="214">
        <f>ปกติ!D17</f>
        <v>507.78</v>
      </c>
      <c r="D9" s="214">
        <f>ปกติ!H17</f>
        <v>435.94</v>
      </c>
      <c r="E9" s="214">
        <f>ปกติ!L17</f>
        <v>118.61</v>
      </c>
      <c r="F9" s="215">
        <f>ปกติ!P17</f>
        <v>531.16999999999996</v>
      </c>
      <c r="G9" s="215">
        <f>SUM(F9:F10)</f>
        <v>596.83999999999992</v>
      </c>
    </row>
    <row r="10" spans="1:7" x14ac:dyDescent="0.55000000000000004">
      <c r="A10" s="216"/>
      <c r="B10" s="216" t="s">
        <v>105</v>
      </c>
      <c r="C10" s="217">
        <f>SUM(ปกติ!E18:E19)</f>
        <v>58.91</v>
      </c>
      <c r="D10" s="217">
        <f>SUM(ปกติ!I18:I19)</f>
        <v>72.42</v>
      </c>
      <c r="E10" s="217">
        <f>SUM(ปกติ!M18:M19)</f>
        <v>0</v>
      </c>
      <c r="F10" s="218">
        <f>SUM(ปกติ!Q18:Q19)</f>
        <v>65.67</v>
      </c>
      <c r="G10" s="218"/>
    </row>
    <row r="11" spans="1:7" x14ac:dyDescent="0.55000000000000004">
      <c r="A11" s="213" t="s">
        <v>18</v>
      </c>
      <c r="B11" s="213" t="s">
        <v>12</v>
      </c>
      <c r="C11" s="214">
        <f>ปกติ!D48</f>
        <v>357.89</v>
      </c>
      <c r="D11" s="214">
        <f>ปกติ!H48</f>
        <v>67.39</v>
      </c>
      <c r="E11" s="214">
        <f>ปกติ!L48</f>
        <v>16.22</v>
      </c>
      <c r="F11" s="215">
        <f>ปกติ!P48</f>
        <v>220.75</v>
      </c>
      <c r="G11" s="215">
        <f>SUM(F11:F12)</f>
        <v>220.75</v>
      </c>
    </row>
    <row r="12" spans="1:7" x14ac:dyDescent="0.55000000000000004">
      <c r="A12" s="216"/>
      <c r="B12" s="216" t="s">
        <v>105</v>
      </c>
      <c r="C12" s="217">
        <f>SUM(ปกติ!E49:E50)</f>
        <v>0</v>
      </c>
      <c r="D12" s="217">
        <f>SUM(ปกติ!I49:I50)</f>
        <v>0</v>
      </c>
      <c r="E12" s="217">
        <f>SUM(ปกติ!M49:M50)</f>
        <v>0</v>
      </c>
      <c r="F12" s="218">
        <f>SUM(ปกติ!Q49:Q50)</f>
        <v>0</v>
      </c>
      <c r="G12" s="218"/>
    </row>
    <row r="13" spans="1:7" x14ac:dyDescent="0.55000000000000004">
      <c r="A13" s="213" t="s">
        <v>28</v>
      </c>
      <c r="B13" s="213" t="s">
        <v>12</v>
      </c>
      <c r="C13" s="214">
        <f>ปกติ!D52</f>
        <v>321</v>
      </c>
      <c r="D13" s="214">
        <f>ปกติ!H52</f>
        <v>298</v>
      </c>
      <c r="E13" s="214">
        <f>ปกติ!L52</f>
        <v>0</v>
      </c>
      <c r="F13" s="215">
        <f>ปกติ!P52</f>
        <v>309.5</v>
      </c>
      <c r="G13" s="215">
        <f>SUM(F13:F14)</f>
        <v>323.5</v>
      </c>
    </row>
    <row r="14" spans="1:7" x14ac:dyDescent="0.55000000000000004">
      <c r="A14" s="216"/>
      <c r="B14" s="216" t="s">
        <v>105</v>
      </c>
      <c r="C14" s="217">
        <f>SUM(ปกติ!E53:E54)</f>
        <v>12.66</v>
      </c>
      <c r="D14" s="217">
        <f>SUM(ปกติ!I53:I54)</f>
        <v>15.34</v>
      </c>
      <c r="E14" s="217">
        <f>SUM(ปกติ!M53:M54)</f>
        <v>0</v>
      </c>
      <c r="F14" s="218">
        <f>SUM(ปกติ!Q53:Q54)</f>
        <v>14</v>
      </c>
      <c r="G14" s="218"/>
    </row>
    <row r="15" spans="1:7" x14ac:dyDescent="0.55000000000000004">
      <c r="A15" s="213" t="s">
        <v>30</v>
      </c>
      <c r="B15" s="213" t="s">
        <v>12</v>
      </c>
      <c r="C15" s="214">
        <f>ปกติ!D56</f>
        <v>741.39</v>
      </c>
      <c r="D15" s="214">
        <f>ปกติ!H56</f>
        <v>580.89</v>
      </c>
      <c r="E15" s="214">
        <f>ปกติ!L56</f>
        <v>62.06</v>
      </c>
      <c r="F15" s="215">
        <f>ปกติ!P56</f>
        <v>692.17</v>
      </c>
      <c r="G15" s="215">
        <f>SUM(F15:F16)</f>
        <v>693.5</v>
      </c>
    </row>
    <row r="16" spans="1:7" x14ac:dyDescent="0.55000000000000004">
      <c r="A16" s="216"/>
      <c r="B16" s="216" t="s">
        <v>105</v>
      </c>
      <c r="C16" s="217">
        <f>SUM(ปกติ!E57:E58)</f>
        <v>1.33</v>
      </c>
      <c r="D16" s="217">
        <f>SUM(ปกติ!I57:I58)</f>
        <v>1.33</v>
      </c>
      <c r="E16" s="217">
        <f>SUM(ปกติ!M57:M58)</f>
        <v>0</v>
      </c>
      <c r="F16" s="218">
        <f>SUM(ปกติ!Q57:Q58)</f>
        <v>1.33</v>
      </c>
      <c r="G16" s="218"/>
    </row>
    <row r="17" spans="1:7" x14ac:dyDescent="0.55000000000000004">
      <c r="A17" s="213" t="s">
        <v>31</v>
      </c>
      <c r="B17" s="213" t="s">
        <v>12</v>
      </c>
      <c r="C17" s="214">
        <f>ปกติ!D93</f>
        <v>3090.17</v>
      </c>
      <c r="D17" s="214">
        <f>ปกติ!H93</f>
        <v>3103.94</v>
      </c>
      <c r="E17" s="214">
        <f>ปกติ!L93</f>
        <v>71.33</v>
      </c>
      <c r="F17" s="215">
        <f>ปกติ!P93</f>
        <v>3132.72</v>
      </c>
      <c r="G17" s="215">
        <f>SUM(F17:F18)</f>
        <v>3146.6699999999996</v>
      </c>
    </row>
    <row r="18" spans="1:7" x14ac:dyDescent="0.55000000000000004">
      <c r="A18" s="216"/>
      <c r="B18" s="216" t="s">
        <v>105</v>
      </c>
      <c r="C18" s="217">
        <f>SUM(ปกติ!E94:E95)</f>
        <v>10.8</v>
      </c>
      <c r="D18" s="217">
        <f>SUM(ปกติ!I94:I95)</f>
        <v>17.100000000000001</v>
      </c>
      <c r="E18" s="217">
        <f>SUM(ปกติ!M94:M95)</f>
        <v>0</v>
      </c>
      <c r="F18" s="218">
        <f>SUM(ปกติ!Q94:Q95)</f>
        <v>13.95</v>
      </c>
      <c r="G18" s="218"/>
    </row>
    <row r="19" spans="1:7" x14ac:dyDescent="0.55000000000000004">
      <c r="A19" s="213" t="s">
        <v>43</v>
      </c>
      <c r="B19" s="213" t="s">
        <v>12</v>
      </c>
      <c r="C19" s="214">
        <f>ปกติ!D106</f>
        <v>1735.67</v>
      </c>
      <c r="D19" s="214">
        <f>ปกติ!H106</f>
        <v>1751.67</v>
      </c>
      <c r="E19" s="214">
        <f>ปกติ!L106</f>
        <v>0</v>
      </c>
      <c r="F19" s="215">
        <f>ปกติ!P106</f>
        <v>1743.67</v>
      </c>
      <c r="G19" s="215">
        <f>SUM(F19:F20)</f>
        <v>1780.1200000000001</v>
      </c>
    </row>
    <row r="20" spans="1:7" x14ac:dyDescent="0.55000000000000004">
      <c r="A20" s="216"/>
      <c r="B20" s="216" t="s">
        <v>105</v>
      </c>
      <c r="C20" s="217">
        <f>SUM(ปกติ!E107:E108)</f>
        <v>28.8</v>
      </c>
      <c r="D20" s="217">
        <f>SUM(ปกติ!I107:I108)</f>
        <v>42.300000000000004</v>
      </c>
      <c r="E20" s="217">
        <f>SUM(ปกติ!M107:M108)</f>
        <v>1.8</v>
      </c>
      <c r="F20" s="218">
        <f>SUM(ปกติ!Q107:Q108)</f>
        <v>36.450000000000003</v>
      </c>
      <c r="G20" s="218"/>
    </row>
    <row r="21" spans="1:7" x14ac:dyDescent="0.55000000000000004">
      <c r="A21" s="213" t="s">
        <v>47</v>
      </c>
      <c r="B21" s="213" t="s">
        <v>12</v>
      </c>
      <c r="C21" s="214">
        <f>ปกติ!D110</f>
        <v>561.05999999999995</v>
      </c>
      <c r="D21" s="214">
        <f>ปกติ!H110</f>
        <v>558.28</v>
      </c>
      <c r="E21" s="214">
        <f>ปกติ!L110</f>
        <v>43.83</v>
      </c>
      <c r="F21" s="215">
        <f>ปกติ!P110</f>
        <v>581.58000000000004</v>
      </c>
      <c r="G21" s="215">
        <f>SUM(F21:F22)</f>
        <v>595</v>
      </c>
    </row>
    <row r="22" spans="1:7" x14ac:dyDescent="0.55000000000000004">
      <c r="A22" s="216"/>
      <c r="B22" s="216" t="s">
        <v>105</v>
      </c>
      <c r="C22" s="217">
        <f>SUM(ปกติ!E111:E112)</f>
        <v>6.34</v>
      </c>
      <c r="D22" s="217">
        <f>SUM(ปกติ!I111:I112)</f>
        <v>20.5</v>
      </c>
      <c r="E22" s="217">
        <f>SUM(ปกติ!M111:M112)</f>
        <v>0</v>
      </c>
      <c r="F22" s="218">
        <f>SUM(ปกติ!Q111:Q112)</f>
        <v>13.42</v>
      </c>
      <c r="G22" s="218"/>
    </row>
    <row r="23" spans="1:7" x14ac:dyDescent="0.55000000000000004">
      <c r="A23" s="213" t="s">
        <v>48</v>
      </c>
      <c r="B23" s="213" t="s">
        <v>12</v>
      </c>
      <c r="C23" s="214">
        <f>ปกติ!D114</f>
        <v>1218.56</v>
      </c>
      <c r="D23" s="214">
        <f>ปกติ!H114</f>
        <v>1105.72</v>
      </c>
      <c r="E23" s="214">
        <f>ปกติ!L114</f>
        <v>2.17</v>
      </c>
      <c r="F23" s="215">
        <f>ปกติ!P114</f>
        <v>1163.22</v>
      </c>
      <c r="G23" s="215">
        <f>SUM(F23:F24)</f>
        <v>1174.8</v>
      </c>
    </row>
    <row r="24" spans="1:7" x14ac:dyDescent="0.55000000000000004">
      <c r="A24" s="216"/>
      <c r="B24" s="216" t="s">
        <v>105</v>
      </c>
      <c r="C24" s="217">
        <f>SUM(ปกติ!E115:E116)</f>
        <v>13.5</v>
      </c>
      <c r="D24" s="217">
        <f>SUM(ปกติ!I115:I116)</f>
        <v>9.66</v>
      </c>
      <c r="E24" s="217">
        <f>SUM(ปกติ!M115:M116)</f>
        <v>0</v>
      </c>
      <c r="F24" s="218">
        <f>SUM(ปกติ!Q115:Q116)</f>
        <v>11.58</v>
      </c>
      <c r="G24" s="218"/>
    </row>
    <row r="25" spans="1:7" x14ac:dyDescent="0.55000000000000004">
      <c r="A25" s="213" t="s">
        <v>49</v>
      </c>
      <c r="B25" s="213" t="s">
        <v>12</v>
      </c>
      <c r="C25" s="214">
        <f>ปกติ!D148</f>
        <v>2803.83</v>
      </c>
      <c r="D25" s="214">
        <f>ปกติ!H148</f>
        <v>2161.39</v>
      </c>
      <c r="E25" s="214">
        <f>ปกติ!L148</f>
        <v>0.67</v>
      </c>
      <c r="F25" s="215">
        <f>ปกติ!P148</f>
        <v>2482.94</v>
      </c>
      <c r="G25" s="215">
        <f>SUM(F25:F26)</f>
        <v>2561.94</v>
      </c>
    </row>
    <row r="26" spans="1:7" x14ac:dyDescent="0.55000000000000004">
      <c r="A26" s="216"/>
      <c r="B26" s="216" t="s">
        <v>105</v>
      </c>
      <c r="C26" s="217">
        <f>SUM(ปกติ!E149:E150)</f>
        <v>84.5</v>
      </c>
      <c r="D26" s="217">
        <f>SUM(ปกติ!I149:I150)</f>
        <v>73.5</v>
      </c>
      <c r="E26" s="217">
        <f>SUM(ปกติ!M149:M150)</f>
        <v>0</v>
      </c>
      <c r="F26" s="218">
        <f>SUM(ปกติ!Q149:Q150)</f>
        <v>79</v>
      </c>
      <c r="G26" s="218"/>
    </row>
    <row r="27" spans="1:7" x14ac:dyDescent="0.55000000000000004">
      <c r="A27" s="213" t="s">
        <v>60</v>
      </c>
      <c r="B27" s="213" t="s">
        <v>12</v>
      </c>
      <c r="C27" s="214">
        <f>ปกติ!D152</f>
        <v>882.28</v>
      </c>
      <c r="D27" s="214">
        <f>ปกติ!H152</f>
        <v>676.44</v>
      </c>
      <c r="E27" s="214">
        <f>ปกติ!L152</f>
        <v>0.11</v>
      </c>
      <c r="F27" s="215">
        <f>ปกติ!P152</f>
        <v>779.42</v>
      </c>
      <c r="G27" s="215">
        <f>SUM(F27:F28)</f>
        <v>786.33999999999992</v>
      </c>
    </row>
    <row r="28" spans="1:7" x14ac:dyDescent="0.55000000000000004">
      <c r="A28" s="216"/>
      <c r="B28" s="216" t="s">
        <v>105</v>
      </c>
      <c r="C28" s="217">
        <f>SUM(ปกติ!E153:E154)</f>
        <v>4.5</v>
      </c>
      <c r="D28" s="217">
        <f>SUM(ปกติ!I153:I154)</f>
        <v>9.33</v>
      </c>
      <c r="E28" s="217">
        <f>SUM(ปกติ!M153:M154)</f>
        <v>0</v>
      </c>
      <c r="F28" s="218">
        <f>SUM(ปกติ!Q153:Q154)</f>
        <v>6.92</v>
      </c>
      <c r="G28" s="218"/>
    </row>
    <row r="29" spans="1:7" x14ac:dyDescent="0.55000000000000004">
      <c r="A29" s="213" t="s">
        <v>61</v>
      </c>
      <c r="B29" s="213" t="s">
        <v>12</v>
      </c>
      <c r="C29" s="214">
        <f>ปกติ!D174</f>
        <v>1036.83</v>
      </c>
      <c r="D29" s="214">
        <f>ปกติ!H174</f>
        <v>981.67</v>
      </c>
      <c r="E29" s="214">
        <f>ปกติ!L174</f>
        <v>53.94</v>
      </c>
      <c r="F29" s="215">
        <f>ปกติ!P174</f>
        <v>1036.22</v>
      </c>
      <c r="G29" s="215">
        <f>SUM(F29:F30)</f>
        <v>1235.9000000000001</v>
      </c>
    </row>
    <row r="30" spans="1:7" x14ac:dyDescent="0.55000000000000004">
      <c r="A30" s="216"/>
      <c r="B30" s="216" t="s">
        <v>105</v>
      </c>
      <c r="C30" s="217">
        <f>SUM(ปกติ!E175:E176)</f>
        <v>42.84</v>
      </c>
      <c r="D30" s="217">
        <f>SUM(ปกติ!I175:I176)</f>
        <v>356.5</v>
      </c>
      <c r="E30" s="217">
        <f>SUM(ปกติ!M175:M176)</f>
        <v>0</v>
      </c>
      <c r="F30" s="218">
        <f>SUM(ปกติ!Q175:Q176)</f>
        <v>199.67999999999998</v>
      </c>
      <c r="G30" s="218"/>
    </row>
    <row r="31" spans="1:7" x14ac:dyDescent="0.55000000000000004">
      <c r="A31" s="213" t="s">
        <v>68</v>
      </c>
      <c r="B31" s="213" t="s">
        <v>12</v>
      </c>
      <c r="C31" s="214">
        <f>ปกติ!D178</f>
        <v>446</v>
      </c>
      <c r="D31" s="214">
        <f>ปกติ!H178</f>
        <v>487.67</v>
      </c>
      <c r="E31" s="214">
        <f>ปกติ!L178</f>
        <v>0.11</v>
      </c>
      <c r="F31" s="215">
        <f>ปกติ!P178</f>
        <v>466.89</v>
      </c>
      <c r="G31" s="219">
        <f>SUM(F31:F32)</f>
        <v>531.024</v>
      </c>
    </row>
    <row r="32" spans="1:7" x14ac:dyDescent="0.55000000000000004">
      <c r="A32" s="216"/>
      <c r="B32" s="216" t="s">
        <v>105</v>
      </c>
      <c r="C32" s="217">
        <f>SUM(ปกติ!E179:E180)</f>
        <v>66.150000000000006</v>
      </c>
      <c r="D32" s="217">
        <f>SUM(ปกติ!I179:I180)</f>
        <v>62.1</v>
      </c>
      <c r="E32" s="217">
        <f>SUM(ปกติ!M179:M180)</f>
        <v>0</v>
      </c>
      <c r="F32" s="218">
        <f>SUM(ปกติ!Q179:Q180)</f>
        <v>64.134</v>
      </c>
      <c r="G32" s="218"/>
    </row>
    <row r="33" spans="1:7" x14ac:dyDescent="0.55000000000000004">
      <c r="A33" s="213" t="s">
        <v>69</v>
      </c>
      <c r="B33" s="213" t="s">
        <v>12</v>
      </c>
      <c r="C33" s="214">
        <f>ปกติ!D210</f>
        <v>1557.5</v>
      </c>
      <c r="D33" s="214">
        <f>ปกติ!H210</f>
        <v>1706.78</v>
      </c>
      <c r="E33" s="214">
        <f>ปกติ!L210</f>
        <v>19.329999999999998</v>
      </c>
      <c r="F33" s="215">
        <f>ปกติ!P210</f>
        <v>1641.81</v>
      </c>
      <c r="G33" s="215">
        <f>SUM(F33:F34)</f>
        <v>1748.4299999999998</v>
      </c>
    </row>
    <row r="34" spans="1:7" x14ac:dyDescent="0.55000000000000004">
      <c r="A34" s="216"/>
      <c r="B34" s="216" t="s">
        <v>105</v>
      </c>
      <c r="C34" s="217">
        <f>SUM(ปกติ!E211:E213)</f>
        <v>104.745</v>
      </c>
      <c r="D34" s="217">
        <f>SUM(ปกติ!I211:I213)</f>
        <v>108.495</v>
      </c>
      <c r="E34" s="217">
        <f>SUM(ปกติ!M211:M213)</f>
        <v>0</v>
      </c>
      <c r="F34" s="218">
        <f>SUM(ปกติ!Q211:Q213)</f>
        <v>106.62</v>
      </c>
      <c r="G34" s="218"/>
    </row>
    <row r="35" spans="1:7" x14ac:dyDescent="0.55000000000000004">
      <c r="A35" s="213" t="s">
        <v>78</v>
      </c>
      <c r="B35" s="213" t="s">
        <v>12</v>
      </c>
      <c r="C35" s="214">
        <f>ปกติ!D215</f>
        <v>607.55999999999995</v>
      </c>
      <c r="D35" s="214">
        <f>ปกติ!H215</f>
        <v>749.94</v>
      </c>
      <c r="E35" s="214">
        <f>ปกติ!L215</f>
        <v>24.83</v>
      </c>
      <c r="F35" s="215">
        <f>ปกติ!P215</f>
        <v>691.17</v>
      </c>
      <c r="G35" s="215">
        <f>SUM(F35:F36)</f>
        <v>700.88</v>
      </c>
    </row>
    <row r="36" spans="1:7" x14ac:dyDescent="0.55000000000000004">
      <c r="A36" s="216"/>
      <c r="B36" s="216" t="s">
        <v>105</v>
      </c>
      <c r="C36" s="217">
        <f>SUM(ปกติ!E216:E217)</f>
        <v>10.25</v>
      </c>
      <c r="D36" s="217">
        <f>SUM(ปกติ!I216:I217)</f>
        <v>9.16</v>
      </c>
      <c r="E36" s="217">
        <f>SUM(ปกติ!M216:M217)</f>
        <v>0</v>
      </c>
      <c r="F36" s="218">
        <f>SUM(ปกติ!Q216:Q217)</f>
        <v>9.7100000000000009</v>
      </c>
      <c r="G36" s="218"/>
    </row>
    <row r="37" spans="1:7" x14ac:dyDescent="0.55000000000000004">
      <c r="A37" s="213" t="s">
        <v>79</v>
      </c>
      <c r="B37" s="213" t="s">
        <v>12</v>
      </c>
      <c r="C37" s="214">
        <f>ปกติ!D234</f>
        <v>742.33</v>
      </c>
      <c r="D37" s="214">
        <f>ปกติ!H234</f>
        <v>587.66999999999996</v>
      </c>
      <c r="E37" s="214">
        <f>ปกติ!L234</f>
        <v>0</v>
      </c>
      <c r="F37" s="215">
        <f>ปกติ!P234</f>
        <v>665</v>
      </c>
      <c r="G37" s="215">
        <f>SUM(F37:F38)</f>
        <v>676</v>
      </c>
    </row>
    <row r="38" spans="1:7" x14ac:dyDescent="0.55000000000000004">
      <c r="A38" s="216"/>
      <c r="B38" s="216" t="s">
        <v>105</v>
      </c>
      <c r="C38" s="217">
        <f>SUM(ปกติ!E235:E236)</f>
        <v>10.75</v>
      </c>
      <c r="D38" s="217">
        <f>SUM(ปกติ!I235:I236)</f>
        <v>10.75</v>
      </c>
      <c r="E38" s="217">
        <f>SUM(ปกติ!M235:M236)</f>
        <v>0.5</v>
      </c>
      <c r="F38" s="218">
        <f>SUM(ปกติ!Q235:Q236)</f>
        <v>11</v>
      </c>
      <c r="G38" s="218"/>
    </row>
    <row r="39" spans="1:7" x14ac:dyDescent="0.55000000000000004">
      <c r="A39" s="213" t="s">
        <v>85</v>
      </c>
      <c r="B39" s="213" t="s">
        <v>12</v>
      </c>
      <c r="C39" s="214">
        <f>ปกติ!D238</f>
        <v>825.44</v>
      </c>
      <c r="D39" s="214">
        <f>ปกติ!H238</f>
        <v>649.61</v>
      </c>
      <c r="E39" s="214">
        <f>ปกติ!L238</f>
        <v>11.28</v>
      </c>
      <c r="F39" s="215">
        <f>ปกติ!P238</f>
        <v>743.17</v>
      </c>
      <c r="G39" s="215">
        <f>SUM(F39:F40)</f>
        <v>743.17</v>
      </c>
    </row>
    <row r="40" spans="1:7" x14ac:dyDescent="0.55000000000000004">
      <c r="A40" s="216"/>
      <c r="B40" s="216" t="s">
        <v>105</v>
      </c>
      <c r="C40" s="217">
        <f>SUM(ปกติ!E239:E240)</f>
        <v>0</v>
      </c>
      <c r="D40" s="217">
        <f>SUM(ปกติ!I239:I240)</f>
        <v>0</v>
      </c>
      <c r="E40" s="217">
        <f>SUM(ปกติ!M239:M240)</f>
        <v>0</v>
      </c>
      <c r="F40" s="218">
        <f>SUM(ปกติ!Q239:Q240)</f>
        <v>0</v>
      </c>
      <c r="G40" s="218"/>
    </row>
    <row r="41" spans="1:7" x14ac:dyDescent="0.55000000000000004">
      <c r="A41" s="213" t="s">
        <v>86</v>
      </c>
      <c r="B41" s="213" t="s">
        <v>12</v>
      </c>
      <c r="C41" s="214">
        <f>ปกติ!D242</f>
        <v>0</v>
      </c>
      <c r="D41" s="214">
        <f>ปกติ!H242</f>
        <v>0</v>
      </c>
      <c r="E41" s="214">
        <f>ปกติ!L242</f>
        <v>0</v>
      </c>
      <c r="F41" s="215">
        <f>ปกติ!P242</f>
        <v>0</v>
      </c>
      <c r="G41" s="215">
        <f>SUM(F41:F42)</f>
        <v>11.700000000000001</v>
      </c>
    </row>
    <row r="42" spans="1:7" x14ac:dyDescent="0.55000000000000004">
      <c r="A42" s="216"/>
      <c r="B42" s="216" t="s">
        <v>105</v>
      </c>
      <c r="C42" s="217">
        <f>SUM(ปกติ!E243:E244)</f>
        <v>7.2</v>
      </c>
      <c r="D42" s="217">
        <f>SUM(ปกติ!I243:I244)</f>
        <v>12.6</v>
      </c>
      <c r="E42" s="217">
        <f>SUM(ปกติ!M243:M244)</f>
        <v>3.6</v>
      </c>
      <c r="F42" s="218">
        <f>SUM(ปกติ!Q243:Q244)</f>
        <v>11.700000000000001</v>
      </c>
      <c r="G42" s="218"/>
    </row>
    <row r="43" spans="1:7" x14ac:dyDescent="0.55000000000000004">
      <c r="A43" s="213" t="s">
        <v>87</v>
      </c>
      <c r="B43" s="213" t="s">
        <v>12</v>
      </c>
      <c r="C43" s="214">
        <f>ปกติ!D246</f>
        <v>0</v>
      </c>
      <c r="D43" s="214">
        <f>ปกติ!H246</f>
        <v>0</v>
      </c>
      <c r="E43" s="214">
        <f>ปกติ!L246</f>
        <v>0</v>
      </c>
      <c r="F43" s="215">
        <f>ปกติ!P246</f>
        <v>0</v>
      </c>
      <c r="G43" s="215">
        <f>SUM(F43:F44)</f>
        <v>0</v>
      </c>
    </row>
    <row r="44" spans="1:7" x14ac:dyDescent="0.55000000000000004">
      <c r="A44" s="216"/>
      <c r="B44" s="216" t="s">
        <v>105</v>
      </c>
      <c r="C44" s="217">
        <f>SUM(ปกติ!E247:E248)</f>
        <v>0</v>
      </c>
      <c r="D44" s="217">
        <f>SUM(ปกติ!I247:I248)</f>
        <v>0</v>
      </c>
      <c r="E44" s="217">
        <f>SUM(ปกติ!M247:M248)</f>
        <v>0</v>
      </c>
      <c r="F44" s="218">
        <f>SUM(ปกติ!Q247:Q248)</f>
        <v>0</v>
      </c>
      <c r="G44" s="218"/>
    </row>
    <row r="45" spans="1:7" x14ac:dyDescent="0.55000000000000004">
      <c r="A45" s="213" t="s">
        <v>88</v>
      </c>
      <c r="B45" s="213" t="s">
        <v>12</v>
      </c>
      <c r="C45" s="214">
        <f>ปกติ!D250</f>
        <v>0</v>
      </c>
      <c r="D45" s="214">
        <f>ปกติ!H250</f>
        <v>0</v>
      </c>
      <c r="E45" s="214">
        <f>ปกติ!L250</f>
        <v>0</v>
      </c>
      <c r="F45" s="215">
        <f>ปกติ!P250</f>
        <v>0</v>
      </c>
      <c r="G45" s="215">
        <f>SUM(F45:F46)</f>
        <v>94.968000000000004</v>
      </c>
    </row>
    <row r="46" spans="1:7" x14ac:dyDescent="0.55000000000000004">
      <c r="A46" s="216"/>
      <c r="B46" s="216" t="s">
        <v>105</v>
      </c>
      <c r="C46" s="217">
        <f>SUM(ปกติ!E251:E252)</f>
        <v>136.80000000000001</v>
      </c>
      <c r="D46" s="217">
        <f>SUM(ปกติ!I251:I252)</f>
        <v>53.1</v>
      </c>
      <c r="E46" s="217">
        <f>SUM(ปกติ!M251:M252)</f>
        <v>0</v>
      </c>
      <c r="F46" s="218">
        <f>SUM(ปกติ!Q251:Q252)</f>
        <v>94.968000000000004</v>
      </c>
      <c r="G46" s="218"/>
    </row>
    <row r="47" spans="1:7" x14ac:dyDescent="0.55000000000000004">
      <c r="A47" s="213" t="s">
        <v>89</v>
      </c>
      <c r="B47" s="213" t="s">
        <v>12</v>
      </c>
      <c r="C47" s="214">
        <f>ปกติ!D254</f>
        <v>2050.17</v>
      </c>
      <c r="D47" s="214">
        <f>ปกติ!H254</f>
        <v>1341.33</v>
      </c>
      <c r="E47" s="214">
        <f>ปกติ!L254</f>
        <v>57.5</v>
      </c>
      <c r="F47" s="215">
        <f>ปกติ!P254</f>
        <v>1724.5</v>
      </c>
      <c r="G47" s="215">
        <f>SUM(F47:F48)</f>
        <v>1724.8779999999999</v>
      </c>
    </row>
    <row r="48" spans="1:7" x14ac:dyDescent="0.55000000000000004">
      <c r="A48" s="216"/>
      <c r="B48" s="216" t="s">
        <v>105</v>
      </c>
      <c r="C48" s="217">
        <f>SUM(ปกติ!E255:E256)</f>
        <v>0</v>
      </c>
      <c r="D48" s="217">
        <f>SUM(ปกติ!I255:I256)</f>
        <v>0.75600000000000001</v>
      </c>
      <c r="E48" s="217">
        <f>SUM(ปกติ!M255:M256)</f>
        <v>0</v>
      </c>
      <c r="F48" s="218">
        <f>SUM(ปกติ!Q255:Q256)</f>
        <v>0.378</v>
      </c>
      <c r="G48" s="218"/>
    </row>
    <row r="49" spans="1:7" x14ac:dyDescent="0.55000000000000004">
      <c r="A49" s="213" t="s">
        <v>92</v>
      </c>
      <c r="B49" s="213" t="s">
        <v>12</v>
      </c>
      <c r="C49" s="214">
        <f>ปกติ!D263</f>
        <v>195.72</v>
      </c>
      <c r="D49" s="214">
        <f>ปกติ!H263</f>
        <v>182.89</v>
      </c>
      <c r="E49" s="214">
        <f>ปกติ!L263</f>
        <v>0.22</v>
      </c>
      <c r="F49" s="215">
        <f>ปกติ!P263</f>
        <v>189.42</v>
      </c>
      <c r="G49" s="215">
        <f>SUM(F49:F50)</f>
        <v>220.07999999999998</v>
      </c>
    </row>
    <row r="50" spans="1:7" x14ac:dyDescent="0.55000000000000004">
      <c r="A50" s="216"/>
      <c r="B50" s="216" t="s">
        <v>105</v>
      </c>
      <c r="C50" s="217">
        <f>SUM(ปกติ!E264:E265)</f>
        <v>30.34</v>
      </c>
      <c r="D50" s="217">
        <f>SUM(ปกติ!I264:I265)</f>
        <v>31</v>
      </c>
      <c r="E50" s="217">
        <f>SUM(ปกติ!M264:M265)</f>
        <v>0</v>
      </c>
      <c r="F50" s="218">
        <f>SUM(ปกติ!Q264:Q265)</f>
        <v>30.66</v>
      </c>
      <c r="G50" s="218"/>
    </row>
    <row r="51" spans="1:7" x14ac:dyDescent="0.55000000000000004">
      <c r="A51" s="213" t="s">
        <v>93</v>
      </c>
      <c r="B51" s="213" t="s">
        <v>12</v>
      </c>
      <c r="C51" s="214">
        <f>ปกติ!D267</f>
        <v>1101.5</v>
      </c>
      <c r="D51" s="214">
        <f>ปกติ!H267</f>
        <v>895.67</v>
      </c>
      <c r="E51" s="214">
        <f>ปกติ!L267</f>
        <v>11.33</v>
      </c>
      <c r="F51" s="215">
        <f>ปกติ!P267</f>
        <v>1004.25</v>
      </c>
      <c r="G51" s="215">
        <f>SUM(F51:F52)</f>
        <v>1004.25</v>
      </c>
    </row>
    <row r="52" spans="1:7" x14ac:dyDescent="0.55000000000000004">
      <c r="A52" s="216"/>
      <c r="B52" s="216" t="s">
        <v>105</v>
      </c>
      <c r="C52" s="217">
        <f>SUM(ปกติ!E268:E269)</f>
        <v>0</v>
      </c>
      <c r="D52" s="217">
        <f>SUM(ปกติ!I268:I269)</f>
        <v>0</v>
      </c>
      <c r="E52" s="217">
        <f>SUM(ปกติ!M268:M269)</f>
        <v>0</v>
      </c>
      <c r="F52" s="218">
        <f>SUM(ปกติ!Q268:Q269)</f>
        <v>0</v>
      </c>
      <c r="G52" s="218"/>
    </row>
    <row r="53" spans="1:7" x14ac:dyDescent="0.55000000000000004">
      <c r="A53" s="213" t="s">
        <v>94</v>
      </c>
      <c r="B53" s="213" t="s">
        <v>12</v>
      </c>
      <c r="C53" s="214">
        <f>ปกติ!D271</f>
        <v>131.78</v>
      </c>
      <c r="D53" s="214">
        <f>ปกติ!H271</f>
        <v>139.56</v>
      </c>
      <c r="E53" s="214">
        <f>ปกติ!L271</f>
        <v>0.28000000000000003</v>
      </c>
      <c r="F53" s="215">
        <f>ปกติ!P271</f>
        <v>135.81</v>
      </c>
      <c r="G53" s="215">
        <f>SUM(F53:F54)</f>
        <v>135.81</v>
      </c>
    </row>
    <row r="54" spans="1:7" x14ac:dyDescent="0.55000000000000004">
      <c r="A54" s="216"/>
      <c r="B54" s="216" t="s">
        <v>105</v>
      </c>
      <c r="C54" s="217">
        <f>SUM(ปกติ!E272:E273)</f>
        <v>0</v>
      </c>
      <c r="D54" s="217">
        <f>SUM(ปกติ!I272:I273)</f>
        <v>0</v>
      </c>
      <c r="E54" s="217">
        <f>SUM(ปกติ!M272:M273)</f>
        <v>0</v>
      </c>
      <c r="F54" s="218">
        <f>SUM(ปกติ!Q272:Q273)</f>
        <v>0</v>
      </c>
      <c r="G54" s="218"/>
    </row>
    <row r="55" spans="1:7" x14ac:dyDescent="0.55000000000000004">
      <c r="A55" s="213" t="s">
        <v>97</v>
      </c>
      <c r="B55" s="213" t="s">
        <v>12</v>
      </c>
      <c r="C55" s="214">
        <f>ปกติ!D281</f>
        <v>457.72</v>
      </c>
      <c r="D55" s="214">
        <f>ปกติ!H281</f>
        <v>491.11</v>
      </c>
      <c r="E55" s="214">
        <f>ปกติ!L281</f>
        <v>6</v>
      </c>
      <c r="F55" s="215">
        <f>ปกติ!P281</f>
        <v>477.42</v>
      </c>
      <c r="G55" s="215">
        <f>SUM(F55:F56)</f>
        <v>477.42</v>
      </c>
    </row>
    <row r="56" spans="1:7" x14ac:dyDescent="0.55000000000000004">
      <c r="A56" s="216"/>
      <c r="B56" s="216" t="s">
        <v>105</v>
      </c>
      <c r="C56" s="217">
        <f>SUM(ปกติ!E282:E283)</f>
        <v>0</v>
      </c>
      <c r="D56" s="217">
        <f>SUM(ปกติ!I282:I283)</f>
        <v>0</v>
      </c>
      <c r="E56" s="217">
        <f>SUM(ปกติ!M282:M283)</f>
        <v>0</v>
      </c>
      <c r="F56" s="218">
        <f>SUM(ปกติ!Q282:Q283)</f>
        <v>0</v>
      </c>
      <c r="G56" s="218"/>
    </row>
    <row r="57" spans="1:7" x14ac:dyDescent="0.55000000000000004">
      <c r="A57" s="213" t="s">
        <v>98</v>
      </c>
      <c r="B57" s="213" t="s">
        <v>12</v>
      </c>
      <c r="C57" s="214">
        <f>ปกติ!D285</f>
        <v>73.5</v>
      </c>
      <c r="D57" s="214">
        <f>ปกติ!H285</f>
        <v>48.61</v>
      </c>
      <c r="E57" s="214">
        <f>ปกติ!L285</f>
        <v>0.28000000000000003</v>
      </c>
      <c r="F57" s="215">
        <f>ปกติ!P285</f>
        <v>61.19</v>
      </c>
      <c r="G57" s="215">
        <f>SUM(F57:F58)</f>
        <v>61.19</v>
      </c>
    </row>
    <row r="58" spans="1:7" x14ac:dyDescent="0.55000000000000004">
      <c r="A58" s="216"/>
      <c r="B58" s="216" t="s">
        <v>105</v>
      </c>
      <c r="C58" s="217">
        <f>SUM(ปกติ!E288:E289)</f>
        <v>0</v>
      </c>
      <c r="D58" s="217">
        <f>SUM(ปกติ!I288:I289)</f>
        <v>0</v>
      </c>
      <c r="E58" s="217">
        <f>SUM(ปกติ!M288:M289)</f>
        <v>0</v>
      </c>
      <c r="F58" s="218">
        <f>SUM(ปกติ!Q288:Q289)</f>
        <v>0</v>
      </c>
      <c r="G58" s="218"/>
    </row>
    <row r="59" spans="1:7" x14ac:dyDescent="0.55000000000000004">
      <c r="A59" s="220" t="s">
        <v>99</v>
      </c>
      <c r="B59" s="213" t="s">
        <v>12</v>
      </c>
      <c r="C59" s="214">
        <f>ปกติ!D289</f>
        <v>180.5</v>
      </c>
      <c r="D59" s="214">
        <f>ปกติ!H289</f>
        <v>155.5</v>
      </c>
      <c r="E59" s="214">
        <f>ปกติ!L289</f>
        <v>0</v>
      </c>
      <c r="F59" s="215">
        <f>ปกติ!P289</f>
        <v>168</v>
      </c>
      <c r="G59" s="215">
        <f>SUM(F59:F60)</f>
        <v>168</v>
      </c>
    </row>
    <row r="60" spans="1:7" x14ac:dyDescent="0.55000000000000004">
      <c r="A60" s="216"/>
      <c r="B60" s="216" t="s">
        <v>105</v>
      </c>
      <c r="C60" s="217">
        <f>SUM(ปกติ!E290:E291)</f>
        <v>0</v>
      </c>
      <c r="D60" s="217">
        <f>SUM(ปกติ!I290:I291)</f>
        <v>0</v>
      </c>
      <c r="E60" s="217">
        <f>SUM(ปกติ!M290:M291)</f>
        <v>0</v>
      </c>
      <c r="F60" s="218">
        <f>SUM(ปกติ!Q290:Q291)</f>
        <v>0</v>
      </c>
      <c r="G60" s="218"/>
    </row>
    <row r="61" spans="1:7" x14ac:dyDescent="0.55000000000000004">
      <c r="A61" s="221" t="s">
        <v>106</v>
      </c>
      <c r="B61" s="221"/>
      <c r="C61" s="222">
        <f>SUM(C3:C60)</f>
        <v>23968.355</v>
      </c>
      <c r="D61" s="222">
        <f>SUM(D3:D60)</f>
        <v>21756.220999999994</v>
      </c>
      <c r="E61" s="222">
        <f>SUM(E3:E60)</f>
        <v>527.33000000000004</v>
      </c>
      <c r="F61" s="223">
        <f>ROUND(SUM(C61:E61)/2,2)</f>
        <v>23125.95</v>
      </c>
      <c r="G61" s="223">
        <f>SUM(G3:G59)</f>
        <v>23126.024000000001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C02B-9598-4FD8-A60F-D0A3C3EC2244}">
  <dimension ref="A1:G61"/>
  <sheetViews>
    <sheetView topLeftCell="A28" workbookViewId="0">
      <selection activeCell="G9" sqref="G9"/>
    </sheetView>
  </sheetViews>
  <sheetFormatPr defaultColWidth="9" defaultRowHeight="24" x14ac:dyDescent="0.55000000000000004"/>
  <cols>
    <col min="1" max="1" width="30.375" style="209" customWidth="1"/>
    <col min="2" max="2" width="9.625" style="209" customWidth="1"/>
    <col min="3" max="3" width="10.25" style="209" customWidth="1"/>
    <col min="4" max="4" width="10.125" style="209" bestFit="1" customWidth="1"/>
    <col min="5" max="5" width="10.375" style="209" bestFit="1" customWidth="1"/>
    <col min="6" max="6" width="10.375" style="209" customWidth="1"/>
    <col min="7" max="7" width="10.75" style="209" customWidth="1"/>
    <col min="8" max="16384" width="9" style="209"/>
  </cols>
  <sheetData>
    <row r="1" spans="1:7" ht="27.75" x14ac:dyDescent="0.65">
      <c r="A1" s="208" t="s">
        <v>120</v>
      </c>
      <c r="B1" s="208"/>
    </row>
    <row r="2" spans="1:7" x14ac:dyDescent="0.55000000000000004">
      <c r="A2" s="210" t="s">
        <v>101</v>
      </c>
      <c r="B2" s="210"/>
      <c r="C2" s="211" t="s">
        <v>102</v>
      </c>
      <c r="D2" s="211" t="s">
        <v>122</v>
      </c>
      <c r="E2" s="211" t="s">
        <v>124</v>
      </c>
      <c r="F2" s="212" t="s">
        <v>103</v>
      </c>
      <c r="G2" s="212" t="s">
        <v>104</v>
      </c>
    </row>
    <row r="3" spans="1:7" x14ac:dyDescent="0.55000000000000004">
      <c r="A3" s="213" t="s">
        <v>10</v>
      </c>
      <c r="B3" s="213" t="s">
        <v>12</v>
      </c>
      <c r="C3" s="214">
        <f>พิเศษ!D5</f>
        <v>685.06</v>
      </c>
      <c r="D3" s="214">
        <f>พิเศษ!H5</f>
        <v>707.83</v>
      </c>
      <c r="E3" s="214">
        <f>พิเศษ!L5</f>
        <v>26.67</v>
      </c>
      <c r="F3" s="215">
        <f>พิเศษ!P5</f>
        <v>709.78</v>
      </c>
      <c r="G3" s="215">
        <f>SUM(F3:F4)</f>
        <v>887.31399999999996</v>
      </c>
    </row>
    <row r="4" spans="1:7" x14ac:dyDescent="0.55000000000000004">
      <c r="A4" s="216"/>
      <c r="B4" s="216" t="s">
        <v>105</v>
      </c>
      <c r="C4" s="217">
        <f>SUM(พิเศษ!E6:E7)</f>
        <v>172.20600000000002</v>
      </c>
      <c r="D4" s="217">
        <f>SUM(พิเศษ!I6:I7)</f>
        <v>178.65</v>
      </c>
      <c r="E4" s="217">
        <f>SUM(พิเศษ!M6:M7)</f>
        <v>4.194</v>
      </c>
      <c r="F4" s="218">
        <f>SUM(พิเศษ!Q6:Q7)</f>
        <v>177.53400000000002</v>
      </c>
      <c r="G4" s="218"/>
    </row>
    <row r="5" spans="1:7" x14ac:dyDescent="0.55000000000000004">
      <c r="A5" s="213" t="s">
        <v>15</v>
      </c>
      <c r="B5" s="213" t="s">
        <v>12</v>
      </c>
      <c r="C5" s="214">
        <f>พิเศษ!D9</f>
        <v>0</v>
      </c>
      <c r="D5" s="214">
        <f>พิเศษ!H9</f>
        <v>0</v>
      </c>
      <c r="E5" s="214">
        <f>พิเศษ!L9</f>
        <v>0</v>
      </c>
      <c r="F5" s="215">
        <f>พิเศษ!P9</f>
        <v>0</v>
      </c>
      <c r="G5" s="215">
        <f>SUM(F5:F6)</f>
        <v>0</v>
      </c>
    </row>
    <row r="6" spans="1:7" x14ac:dyDescent="0.55000000000000004">
      <c r="A6" s="216"/>
      <c r="B6" s="216" t="s">
        <v>105</v>
      </c>
      <c r="C6" s="217">
        <f>SUM(พิเศษ!E10:E11)</f>
        <v>0</v>
      </c>
      <c r="D6" s="217">
        <f>SUM(พิเศษ!I10:I11)</f>
        <v>0</v>
      </c>
      <c r="E6" s="217">
        <f>SUM(พิเศษ!M10:M11)</f>
        <v>0</v>
      </c>
      <c r="F6" s="218">
        <f>SUM(พิเศษ!Q10:Q11)</f>
        <v>0</v>
      </c>
      <c r="G6" s="218"/>
    </row>
    <row r="7" spans="1:7" x14ac:dyDescent="0.55000000000000004">
      <c r="A7" s="213" t="s">
        <v>16</v>
      </c>
      <c r="B7" s="213" t="s">
        <v>12</v>
      </c>
      <c r="C7" s="214">
        <f>พิเศษ!D13</f>
        <v>19.22</v>
      </c>
      <c r="D7" s="214">
        <f>พิเศษ!H13</f>
        <v>16.89</v>
      </c>
      <c r="E7" s="214">
        <f>พิเศษ!L13</f>
        <v>0</v>
      </c>
      <c r="F7" s="215">
        <f>พิเศษ!P13</f>
        <v>18.059999999999999</v>
      </c>
      <c r="G7" s="215">
        <f>SUM(F7:F8)</f>
        <v>18.059999999999999</v>
      </c>
    </row>
    <row r="8" spans="1:7" x14ac:dyDescent="0.55000000000000004">
      <c r="A8" s="216"/>
      <c r="B8" s="216" t="s">
        <v>105</v>
      </c>
      <c r="C8" s="217">
        <f>SUM(พิเศษ!E14:E15)</f>
        <v>0</v>
      </c>
      <c r="D8" s="217">
        <f>SUM(พิเศษ!I14:I15)</f>
        <v>0</v>
      </c>
      <c r="E8" s="217">
        <f>SUM(พิเศษ!M14:M15)</f>
        <v>0</v>
      </c>
      <c r="F8" s="218">
        <f>SUM(พิเศษ!Q14:Q15)</f>
        <v>0</v>
      </c>
      <c r="G8" s="218"/>
    </row>
    <row r="9" spans="1:7" x14ac:dyDescent="0.55000000000000004">
      <c r="A9" s="213" t="s">
        <v>17</v>
      </c>
      <c r="B9" s="213" t="s">
        <v>12</v>
      </c>
      <c r="C9" s="214">
        <f>พิเศษ!D17</f>
        <v>0</v>
      </c>
      <c r="D9" s="214">
        <f>พิเศษ!H17</f>
        <v>0</v>
      </c>
      <c r="E9" s="214">
        <f>พิเศษ!L17</f>
        <v>0</v>
      </c>
      <c r="F9" s="215">
        <f>พิเศษ!P17</f>
        <v>0</v>
      </c>
      <c r="G9" s="215">
        <f>SUM(F9:F10)</f>
        <v>39.21</v>
      </c>
    </row>
    <row r="10" spans="1:7" x14ac:dyDescent="0.55000000000000004">
      <c r="A10" s="216"/>
      <c r="B10" s="216" t="s">
        <v>105</v>
      </c>
      <c r="C10" s="217">
        <f>SUM(พิเศษ!E18:E19)</f>
        <v>41.5</v>
      </c>
      <c r="D10" s="217">
        <f>SUM(พิเศษ!I18:I19)</f>
        <v>34.67</v>
      </c>
      <c r="E10" s="217">
        <f>SUM(พิเศษ!M18:M19)</f>
        <v>2.25</v>
      </c>
      <c r="F10" s="218">
        <f>SUM(พิเศษ!Q18:Q19)</f>
        <v>39.21</v>
      </c>
      <c r="G10" s="218"/>
    </row>
    <row r="11" spans="1:7" x14ac:dyDescent="0.55000000000000004">
      <c r="A11" s="213" t="s">
        <v>18</v>
      </c>
      <c r="B11" s="213" t="s">
        <v>12</v>
      </c>
      <c r="C11" s="214">
        <f>พิเศษ!D48</f>
        <v>0</v>
      </c>
      <c r="D11" s="214">
        <f>พิเศษ!H48</f>
        <v>0</v>
      </c>
      <c r="E11" s="214">
        <f>พิเศษ!L48</f>
        <v>0</v>
      </c>
      <c r="F11" s="215">
        <f>พิเศษ!P48</f>
        <v>0</v>
      </c>
      <c r="G11" s="215">
        <f>SUM(F11:F12)</f>
        <v>0</v>
      </c>
    </row>
    <row r="12" spans="1:7" x14ac:dyDescent="0.55000000000000004">
      <c r="A12" s="216"/>
      <c r="B12" s="216" t="s">
        <v>105</v>
      </c>
      <c r="C12" s="217">
        <f>SUM(พิเศษ!E49:E50)</f>
        <v>0</v>
      </c>
      <c r="D12" s="217">
        <f>SUM(พิเศษ!I49:I50)</f>
        <v>0</v>
      </c>
      <c r="E12" s="217">
        <f>SUM(พิเศษ!M49:M50)</f>
        <v>0</v>
      </c>
      <c r="F12" s="218">
        <f>SUM(พิเศษ!Q49:Q50)</f>
        <v>0</v>
      </c>
      <c r="G12" s="218"/>
    </row>
    <row r="13" spans="1:7" x14ac:dyDescent="0.55000000000000004">
      <c r="A13" s="213" t="s">
        <v>28</v>
      </c>
      <c r="B13" s="213" t="s">
        <v>12</v>
      </c>
      <c r="C13" s="214">
        <f>พิเศษ!D52</f>
        <v>72.17</v>
      </c>
      <c r="D13" s="214">
        <f>พิเศษ!H52</f>
        <v>104.17</v>
      </c>
      <c r="E13" s="214">
        <f>พิเศษ!L52</f>
        <v>0.17</v>
      </c>
      <c r="F13" s="215">
        <f>พิเศษ!P52</f>
        <v>88.25</v>
      </c>
      <c r="G13" s="215">
        <f>SUM(F13:F14)</f>
        <v>90.67</v>
      </c>
    </row>
    <row r="14" spans="1:7" x14ac:dyDescent="0.55000000000000004">
      <c r="A14" s="216"/>
      <c r="B14" s="216" t="s">
        <v>105</v>
      </c>
      <c r="C14" s="217">
        <f>SUM(พิเศษ!E53:E54)</f>
        <v>0.5</v>
      </c>
      <c r="D14" s="217">
        <f>SUM(พิเศษ!I53:I54)</f>
        <v>4.34</v>
      </c>
      <c r="E14" s="217">
        <f>SUM(พิเศษ!M53:M54)</f>
        <v>0</v>
      </c>
      <c r="F14" s="218">
        <f>SUM(พิเศษ!Q53:Q54)</f>
        <v>2.42</v>
      </c>
      <c r="G14" s="218"/>
    </row>
    <row r="15" spans="1:7" x14ac:dyDescent="0.55000000000000004">
      <c r="A15" s="213" t="s">
        <v>30</v>
      </c>
      <c r="B15" s="213" t="s">
        <v>12</v>
      </c>
      <c r="C15" s="214">
        <f>พิเศษ!D56</f>
        <v>0</v>
      </c>
      <c r="D15" s="214">
        <f>พิเศษ!H56</f>
        <v>0</v>
      </c>
      <c r="E15" s="214">
        <f>พิเศษ!L56</f>
        <v>0</v>
      </c>
      <c r="F15" s="215">
        <f>พิเศษ!P56</f>
        <v>0</v>
      </c>
      <c r="G15" s="215">
        <f>SUM(F15:F16)</f>
        <v>0</v>
      </c>
    </row>
    <row r="16" spans="1:7" x14ac:dyDescent="0.55000000000000004">
      <c r="A16" s="216"/>
      <c r="B16" s="216" t="s">
        <v>105</v>
      </c>
      <c r="C16" s="217">
        <f>SUM(พิเศษ!E57:E58)</f>
        <v>0</v>
      </c>
      <c r="D16" s="217">
        <f>SUM(พิเศษ!I57:I58)</f>
        <v>0</v>
      </c>
      <c r="E16" s="217">
        <f>SUM(พิเศษ!M57:M58)</f>
        <v>0</v>
      </c>
      <c r="F16" s="218">
        <f>SUM(พิเศษ!Q57:Q58)</f>
        <v>0</v>
      </c>
      <c r="G16" s="218"/>
    </row>
    <row r="17" spans="1:7" x14ac:dyDescent="0.55000000000000004">
      <c r="A17" s="213" t="s">
        <v>31</v>
      </c>
      <c r="B17" s="213" t="s">
        <v>12</v>
      </c>
      <c r="C17" s="214">
        <f>พิเศษ!D93</f>
        <v>785.11</v>
      </c>
      <c r="D17" s="214">
        <f>พิเศษ!H93</f>
        <v>736.28</v>
      </c>
      <c r="E17" s="214">
        <f>พิเศษ!L93</f>
        <v>54.5</v>
      </c>
      <c r="F17" s="215">
        <f>พิเศษ!P93</f>
        <v>787.94</v>
      </c>
      <c r="G17" s="215">
        <f>SUM(F17:F18)</f>
        <v>847.26800000000003</v>
      </c>
    </row>
    <row r="18" spans="1:7" x14ac:dyDescent="0.55000000000000004">
      <c r="A18" s="216"/>
      <c r="B18" s="216" t="s">
        <v>105</v>
      </c>
      <c r="C18" s="217">
        <f>SUM(พิเศษ!E94:E95)</f>
        <v>62.856000000000002</v>
      </c>
      <c r="D18" s="217">
        <f>SUM(พิเศษ!I94:I95)</f>
        <v>55.800000000000004</v>
      </c>
      <c r="E18" s="217">
        <f>SUM(พิเศษ!M94:M95)</f>
        <v>0</v>
      </c>
      <c r="F18" s="218">
        <f>SUM(พิเศษ!Q94:Q95)</f>
        <v>59.328000000000003</v>
      </c>
      <c r="G18" s="218"/>
    </row>
    <row r="19" spans="1:7" x14ac:dyDescent="0.55000000000000004">
      <c r="A19" s="213" t="s">
        <v>43</v>
      </c>
      <c r="B19" s="213" t="s">
        <v>12</v>
      </c>
      <c r="C19" s="214">
        <f>พิเศษ!D106</f>
        <v>1207.06</v>
      </c>
      <c r="D19" s="214">
        <f>พิเศษ!H106</f>
        <v>1047.94</v>
      </c>
      <c r="E19" s="214">
        <f>พิเศษ!L106</f>
        <v>15</v>
      </c>
      <c r="F19" s="215">
        <f>พิเศษ!P106</f>
        <v>1135</v>
      </c>
      <c r="G19" s="215">
        <f>SUM(F19:F20)</f>
        <v>1196.884</v>
      </c>
    </row>
    <row r="20" spans="1:7" x14ac:dyDescent="0.55000000000000004">
      <c r="A20" s="216"/>
      <c r="B20" s="216" t="s">
        <v>105</v>
      </c>
      <c r="C20" s="217">
        <f>SUM(พิเศษ!E107:E108)</f>
        <v>59.4</v>
      </c>
      <c r="D20" s="217">
        <f>SUM(พิเศษ!I107:I108)</f>
        <v>61.65</v>
      </c>
      <c r="E20" s="217">
        <f>SUM(พิเศษ!M107:M108)</f>
        <v>2.7</v>
      </c>
      <c r="F20" s="218">
        <f>SUM(พิเศษ!Q107:Q108)</f>
        <v>61.884000000000007</v>
      </c>
      <c r="G20" s="218"/>
    </row>
    <row r="21" spans="1:7" x14ac:dyDescent="0.55000000000000004">
      <c r="A21" s="213" t="s">
        <v>47</v>
      </c>
      <c r="B21" s="213" t="s">
        <v>12</v>
      </c>
      <c r="C21" s="214">
        <f>พิเศษ!D110</f>
        <v>153.78</v>
      </c>
      <c r="D21" s="214">
        <f>พิเศษ!H110</f>
        <v>181.28</v>
      </c>
      <c r="E21" s="214">
        <f>พิเศษ!L110</f>
        <v>41.83</v>
      </c>
      <c r="F21" s="215">
        <f>พิเศษ!P110</f>
        <v>188.44</v>
      </c>
      <c r="G21" s="215">
        <f>SUM(F21:F22)</f>
        <v>285.94</v>
      </c>
    </row>
    <row r="22" spans="1:7" x14ac:dyDescent="0.55000000000000004">
      <c r="A22" s="216"/>
      <c r="B22" s="216" t="s">
        <v>105</v>
      </c>
      <c r="C22" s="217">
        <f>SUM(พิเศษ!E111:E112)</f>
        <v>93.5</v>
      </c>
      <c r="D22" s="217">
        <f>SUM(พิเศษ!I111:I112)</f>
        <v>90.5</v>
      </c>
      <c r="E22" s="217">
        <f>SUM(พิเศษ!M111:M112)</f>
        <v>11</v>
      </c>
      <c r="F22" s="218">
        <f>SUM(พิเศษ!Q111:Q112)</f>
        <v>97.5</v>
      </c>
      <c r="G22" s="218"/>
    </row>
    <row r="23" spans="1:7" x14ac:dyDescent="0.55000000000000004">
      <c r="A23" s="213" t="s">
        <v>48</v>
      </c>
      <c r="B23" s="213" t="s">
        <v>12</v>
      </c>
      <c r="C23" s="214">
        <f>พิเศษ!D114</f>
        <v>38.83</v>
      </c>
      <c r="D23" s="214">
        <f>พิเศษ!H114</f>
        <v>96.33</v>
      </c>
      <c r="E23" s="214">
        <f>พิเศษ!L114</f>
        <v>0</v>
      </c>
      <c r="F23" s="215">
        <f>พิเศษ!P114</f>
        <v>67.58</v>
      </c>
      <c r="G23" s="215">
        <f>SUM(F23:F24)</f>
        <v>67.58</v>
      </c>
    </row>
    <row r="24" spans="1:7" x14ac:dyDescent="0.55000000000000004">
      <c r="A24" s="216"/>
      <c r="B24" s="216" t="s">
        <v>105</v>
      </c>
      <c r="C24" s="217">
        <f>SUM(พิเศษ!E115:E116)</f>
        <v>0</v>
      </c>
      <c r="D24" s="217">
        <f>SUM(พิเศษ!I115:I116)</f>
        <v>0</v>
      </c>
      <c r="E24" s="217">
        <f>SUM(พิเศษ!M115:M116)</f>
        <v>0</v>
      </c>
      <c r="F24" s="218">
        <f>SUM(พิเศษ!Q115:Q116)</f>
        <v>0</v>
      </c>
      <c r="G24" s="218"/>
    </row>
    <row r="25" spans="1:7" x14ac:dyDescent="0.55000000000000004">
      <c r="A25" s="213" t="s">
        <v>49</v>
      </c>
      <c r="B25" s="213" t="s">
        <v>12</v>
      </c>
      <c r="C25" s="214">
        <f>พิเศษ!D148</f>
        <v>40.72</v>
      </c>
      <c r="D25" s="214">
        <f>พิเศษ!H148</f>
        <v>67.44</v>
      </c>
      <c r="E25" s="214">
        <f>พิเศษ!L148</f>
        <v>0</v>
      </c>
      <c r="F25" s="215">
        <f>พิเศษ!P148</f>
        <v>54.08</v>
      </c>
      <c r="G25" s="215">
        <f>SUM(F25:F26)</f>
        <v>54.08</v>
      </c>
    </row>
    <row r="26" spans="1:7" x14ac:dyDescent="0.55000000000000004">
      <c r="A26" s="216"/>
      <c r="B26" s="216" t="s">
        <v>105</v>
      </c>
      <c r="C26" s="217">
        <f>SUM(พิเศษ!E149:E150)</f>
        <v>0</v>
      </c>
      <c r="D26" s="217">
        <f>SUM(พิเศษ!I149:I150)</f>
        <v>0</v>
      </c>
      <c r="E26" s="217">
        <f>SUM(พิเศษ!M149:M150)</f>
        <v>0</v>
      </c>
      <c r="F26" s="218">
        <f>SUM(พิเศษ!Q149:Q150)</f>
        <v>0</v>
      </c>
      <c r="G26" s="218"/>
    </row>
    <row r="27" spans="1:7" x14ac:dyDescent="0.55000000000000004">
      <c r="A27" s="213" t="s">
        <v>60</v>
      </c>
      <c r="B27" s="213" t="s">
        <v>12</v>
      </c>
      <c r="C27" s="214">
        <f>พิเศษ!D152</f>
        <v>66.17</v>
      </c>
      <c r="D27" s="214">
        <f>พิเศษ!H152</f>
        <v>53.5</v>
      </c>
      <c r="E27" s="214">
        <f>พิเศษ!L152</f>
        <v>0</v>
      </c>
      <c r="F27" s="215">
        <f>พิเศษ!P152</f>
        <v>59.83</v>
      </c>
      <c r="G27" s="215">
        <f>SUM(F27:F28)</f>
        <v>59.83</v>
      </c>
    </row>
    <row r="28" spans="1:7" x14ac:dyDescent="0.55000000000000004">
      <c r="A28" s="216"/>
      <c r="B28" s="216" t="s">
        <v>105</v>
      </c>
      <c r="C28" s="217">
        <f>SUM(พิเศษ!E153:E154)</f>
        <v>0</v>
      </c>
      <c r="D28" s="217">
        <f>SUM(พิเศษ!I153:I154)</f>
        <v>0</v>
      </c>
      <c r="E28" s="217">
        <f>SUM(พิเศษ!M153:M154)</f>
        <v>0</v>
      </c>
      <c r="F28" s="218">
        <f>SUM(พิเศษ!Q153:Q154)</f>
        <v>0</v>
      </c>
      <c r="G28" s="218"/>
    </row>
    <row r="29" spans="1:7" x14ac:dyDescent="0.55000000000000004">
      <c r="A29" s="213" t="s">
        <v>61</v>
      </c>
      <c r="B29" s="213" t="s">
        <v>12</v>
      </c>
      <c r="C29" s="214">
        <f>พิเศษ!D174</f>
        <v>145.5</v>
      </c>
      <c r="D29" s="214">
        <f>พิเศษ!H174</f>
        <v>153.11000000000001</v>
      </c>
      <c r="E29" s="214">
        <f>พิเศษ!L174</f>
        <v>20.059999999999999</v>
      </c>
      <c r="F29" s="215">
        <f>พิเศษ!P174</f>
        <v>159.33000000000001</v>
      </c>
      <c r="G29" s="215">
        <f>SUM(F29:F30)</f>
        <v>177.09</v>
      </c>
    </row>
    <row r="30" spans="1:7" x14ac:dyDescent="0.55000000000000004">
      <c r="A30" s="216"/>
      <c r="B30" s="216" t="s">
        <v>105</v>
      </c>
      <c r="C30" s="217">
        <f>SUM(พิเศษ!E175:E176)</f>
        <v>17.5</v>
      </c>
      <c r="D30" s="217">
        <f>SUM(พิเศษ!I175:I176)</f>
        <v>18</v>
      </c>
      <c r="E30" s="217">
        <f>SUM(พิเศษ!M175:M176)</f>
        <v>0</v>
      </c>
      <c r="F30" s="218">
        <f>SUM(พิเศษ!Q175:Q176)</f>
        <v>17.760000000000002</v>
      </c>
      <c r="G30" s="218"/>
    </row>
    <row r="31" spans="1:7" x14ac:dyDescent="0.55000000000000004">
      <c r="A31" s="213" t="s">
        <v>68</v>
      </c>
      <c r="B31" s="213" t="s">
        <v>12</v>
      </c>
      <c r="C31" s="214">
        <f>พิเศษ!D178</f>
        <v>118.61</v>
      </c>
      <c r="D31" s="214">
        <f>พิเศษ!H178</f>
        <v>101.33</v>
      </c>
      <c r="E31" s="214">
        <f>พิเศษ!L178</f>
        <v>52.67</v>
      </c>
      <c r="F31" s="215">
        <f>พิเศษ!P178</f>
        <v>136.31</v>
      </c>
      <c r="G31" s="219">
        <f>SUM(F31:F32)</f>
        <v>149.81</v>
      </c>
    </row>
    <row r="32" spans="1:7" x14ac:dyDescent="0.55000000000000004">
      <c r="A32" s="216"/>
      <c r="B32" s="216" t="s">
        <v>105</v>
      </c>
      <c r="C32" s="217">
        <f>SUM(พิเศษ!E179:E180)</f>
        <v>9.4500000000000011</v>
      </c>
      <c r="D32" s="217">
        <f>SUM(พิเศษ!I179:I180)</f>
        <v>17.55</v>
      </c>
      <c r="E32" s="217">
        <f>SUM(พิเศษ!M179:M180)</f>
        <v>0</v>
      </c>
      <c r="F32" s="218">
        <f>SUM(พิเศษ!Q179:Q180)</f>
        <v>13.5</v>
      </c>
      <c r="G32" s="218"/>
    </row>
    <row r="33" spans="1:7" x14ac:dyDescent="0.55000000000000004">
      <c r="A33" s="213" t="s">
        <v>69</v>
      </c>
      <c r="B33" s="213" t="s">
        <v>12</v>
      </c>
      <c r="C33" s="214">
        <f>พิเศษ!D210</f>
        <v>332.56</v>
      </c>
      <c r="D33" s="214">
        <f>พิเศษ!H210</f>
        <v>380.39</v>
      </c>
      <c r="E33" s="214">
        <f>พิเศษ!L210</f>
        <v>91.83</v>
      </c>
      <c r="F33" s="215">
        <f>พิเศษ!P210</f>
        <v>402.39</v>
      </c>
      <c r="G33" s="215">
        <f>SUM(F33:F34)</f>
        <v>588.21</v>
      </c>
    </row>
    <row r="34" spans="1:7" x14ac:dyDescent="0.55000000000000004">
      <c r="A34" s="216"/>
      <c r="B34" s="216" t="s">
        <v>105</v>
      </c>
      <c r="C34" s="217">
        <f>SUM(พิเศษ!E211:E213)</f>
        <v>172.5</v>
      </c>
      <c r="D34" s="217">
        <f>SUM(พิเศษ!I211:I213)</f>
        <v>174</v>
      </c>
      <c r="E34" s="217">
        <f>SUM(พิเศษ!M211:M213)</f>
        <v>25.125</v>
      </c>
      <c r="F34" s="218">
        <f>SUM(พิเศษ!Q211:Q213)</f>
        <v>185.82</v>
      </c>
      <c r="G34" s="218"/>
    </row>
    <row r="35" spans="1:7" x14ac:dyDescent="0.55000000000000004">
      <c r="A35" s="213" t="s">
        <v>78</v>
      </c>
      <c r="B35" s="213" t="s">
        <v>12</v>
      </c>
      <c r="C35" s="214">
        <f>พิเศษ!D215</f>
        <v>9.7799999999999994</v>
      </c>
      <c r="D35" s="214">
        <f>พิเศษ!H215</f>
        <v>0</v>
      </c>
      <c r="E35" s="214">
        <f>พิเศษ!L215</f>
        <v>0</v>
      </c>
      <c r="F35" s="215">
        <f>พิเศษ!P215</f>
        <v>4.8899999999999997</v>
      </c>
      <c r="G35" s="215">
        <f>SUM(F35:F36)</f>
        <v>4.8899999999999997</v>
      </c>
    </row>
    <row r="36" spans="1:7" x14ac:dyDescent="0.55000000000000004">
      <c r="A36" s="216"/>
      <c r="B36" s="216" t="s">
        <v>105</v>
      </c>
      <c r="C36" s="217">
        <f>SUM(พิเศษ!E216:E217)</f>
        <v>0</v>
      </c>
      <c r="D36" s="217">
        <f>SUM(พิเศษ!I216:I217)</f>
        <v>0</v>
      </c>
      <c r="E36" s="217">
        <f>SUM(พิเศษ!M216:M217)</f>
        <v>0</v>
      </c>
      <c r="F36" s="218">
        <f>SUM(พิเศษ!Q216:Q217)</f>
        <v>0</v>
      </c>
      <c r="G36" s="218"/>
    </row>
    <row r="37" spans="1:7" x14ac:dyDescent="0.55000000000000004">
      <c r="A37" s="213" t="s">
        <v>79</v>
      </c>
      <c r="B37" s="213" t="s">
        <v>12</v>
      </c>
      <c r="C37" s="214">
        <f>พิเศษ!D234</f>
        <v>42.33</v>
      </c>
      <c r="D37" s="214">
        <f>พิเศษ!H234</f>
        <v>24.06</v>
      </c>
      <c r="E37" s="214">
        <f>พิเศษ!L234</f>
        <v>0</v>
      </c>
      <c r="F37" s="215">
        <f>พิเศษ!P234</f>
        <v>33.19</v>
      </c>
      <c r="G37" s="215">
        <f>SUM(F37:F38)</f>
        <v>78.900000000000006</v>
      </c>
    </row>
    <row r="38" spans="1:7" x14ac:dyDescent="0.55000000000000004">
      <c r="A38" s="216"/>
      <c r="B38" s="216" t="s">
        <v>105</v>
      </c>
      <c r="C38" s="217">
        <f>SUM(พิเศษ!E235:E236)</f>
        <v>48.17</v>
      </c>
      <c r="D38" s="217">
        <f>SUM(พิเศษ!I235:I236)</f>
        <v>32.75</v>
      </c>
      <c r="E38" s="217">
        <f>SUM(พิเศษ!M235:M236)</f>
        <v>10.5</v>
      </c>
      <c r="F38" s="218">
        <f>SUM(พิเศษ!Q235:Q236)</f>
        <v>45.71</v>
      </c>
      <c r="G38" s="218"/>
    </row>
    <row r="39" spans="1:7" x14ac:dyDescent="0.55000000000000004">
      <c r="A39" s="213" t="s">
        <v>85</v>
      </c>
      <c r="B39" s="213" t="s">
        <v>12</v>
      </c>
      <c r="C39" s="214">
        <f>พิเศษ!D238</f>
        <v>0</v>
      </c>
      <c r="D39" s="214">
        <f>พิเศษ!H238</f>
        <v>0</v>
      </c>
      <c r="E39" s="214">
        <f>พิเศษ!L238</f>
        <v>0</v>
      </c>
      <c r="F39" s="215">
        <f>พิเศษ!P238</f>
        <v>0</v>
      </c>
      <c r="G39" s="215">
        <f>SUM(F39:F40)</f>
        <v>0</v>
      </c>
    </row>
    <row r="40" spans="1:7" x14ac:dyDescent="0.55000000000000004">
      <c r="A40" s="216"/>
      <c r="B40" s="216" t="s">
        <v>105</v>
      </c>
      <c r="C40" s="217">
        <f>SUM(พิเศษ!E239:E240)</f>
        <v>0</v>
      </c>
      <c r="D40" s="217">
        <f>SUM(พิเศษ!I239:I240)</f>
        <v>0</v>
      </c>
      <c r="E40" s="217">
        <f>SUM(พิเศษ!M239:M240)</f>
        <v>0</v>
      </c>
      <c r="F40" s="218">
        <f>SUM(พิเศษ!Q239:Q240)</f>
        <v>0</v>
      </c>
      <c r="G40" s="218"/>
    </row>
    <row r="41" spans="1:7" x14ac:dyDescent="0.55000000000000004">
      <c r="A41" s="213" t="s">
        <v>86</v>
      </c>
      <c r="B41" s="213" t="s">
        <v>12</v>
      </c>
      <c r="C41" s="214">
        <f>พิเศษ!D242</f>
        <v>0</v>
      </c>
      <c r="D41" s="214">
        <f>พิเศษ!H242</f>
        <v>0</v>
      </c>
      <c r="E41" s="214">
        <f>พิเศษ!L242</f>
        <v>0</v>
      </c>
      <c r="F41" s="215">
        <f>พิเศษ!P242</f>
        <v>0</v>
      </c>
      <c r="G41" s="215">
        <f>SUM(F41:F42)</f>
        <v>118.65600000000001</v>
      </c>
    </row>
    <row r="42" spans="1:7" x14ac:dyDescent="0.55000000000000004">
      <c r="A42" s="216"/>
      <c r="B42" s="216" t="s">
        <v>105</v>
      </c>
      <c r="C42" s="217">
        <f>SUM(พิเศษ!E243:E244)</f>
        <v>116.55</v>
      </c>
      <c r="D42" s="217">
        <f>SUM(พิเศษ!I243:I244)</f>
        <v>114.89400000000001</v>
      </c>
      <c r="E42" s="217">
        <f>SUM(พิเศษ!M243:M244)</f>
        <v>5.8500000000000005</v>
      </c>
      <c r="F42" s="218">
        <f>SUM(พิเศษ!Q243:Q244)</f>
        <v>118.65600000000001</v>
      </c>
      <c r="G42" s="218"/>
    </row>
    <row r="43" spans="1:7" x14ac:dyDescent="0.55000000000000004">
      <c r="A43" s="213" t="s">
        <v>87</v>
      </c>
      <c r="B43" s="213" t="s">
        <v>12</v>
      </c>
      <c r="C43" s="214">
        <f>พิเศษ!D246</f>
        <v>0</v>
      </c>
      <c r="D43" s="214">
        <f>พิเศษ!H246</f>
        <v>0</v>
      </c>
      <c r="E43" s="214">
        <f>พิเศษ!L246</f>
        <v>0</v>
      </c>
      <c r="F43" s="215">
        <f>พิเศษ!P246</f>
        <v>0</v>
      </c>
      <c r="G43" s="215">
        <f>SUM(F43:F44)</f>
        <v>175.73400000000001</v>
      </c>
    </row>
    <row r="44" spans="1:7" x14ac:dyDescent="0.55000000000000004">
      <c r="A44" s="216"/>
      <c r="B44" s="216" t="s">
        <v>105</v>
      </c>
      <c r="C44" s="217">
        <f>SUM(พิเศษ!E247:E248)</f>
        <v>153</v>
      </c>
      <c r="D44" s="217">
        <f>SUM(พิเศษ!I247:I248)</f>
        <v>130.95000000000002</v>
      </c>
      <c r="E44" s="217">
        <f>SUM(พิเศษ!M247:M248)</f>
        <v>67.5</v>
      </c>
      <c r="F44" s="218">
        <f>SUM(พิเศษ!Q247:Q248)</f>
        <v>175.73400000000001</v>
      </c>
      <c r="G44" s="218"/>
    </row>
    <row r="45" spans="1:7" x14ac:dyDescent="0.55000000000000004">
      <c r="A45" s="213" t="s">
        <v>88</v>
      </c>
      <c r="B45" s="213" t="s">
        <v>12</v>
      </c>
      <c r="C45" s="214">
        <f>พิเศษ!D250</f>
        <v>0</v>
      </c>
      <c r="D45" s="214">
        <f>พิเศษ!H250</f>
        <v>0</v>
      </c>
      <c r="E45" s="214">
        <f>พิเศษ!L250</f>
        <v>0</v>
      </c>
      <c r="F45" s="215">
        <f>พิเศษ!P250</f>
        <v>0</v>
      </c>
      <c r="G45" s="215">
        <f>SUM(F45:F46)</f>
        <v>0</v>
      </c>
    </row>
    <row r="46" spans="1:7" x14ac:dyDescent="0.55000000000000004">
      <c r="A46" s="216"/>
      <c r="B46" s="216" t="s">
        <v>105</v>
      </c>
      <c r="C46" s="217">
        <f>SUM(พิเศษ!E251:E252)</f>
        <v>0</v>
      </c>
      <c r="D46" s="217">
        <f>SUM(พิเศษ!I251:I252)</f>
        <v>0</v>
      </c>
      <c r="E46" s="217">
        <f>SUM(พิเศษ!M251:M252)</f>
        <v>0</v>
      </c>
      <c r="F46" s="218">
        <f>SUM(พิเศษ!Q251:Q252)</f>
        <v>0</v>
      </c>
      <c r="G46" s="218"/>
    </row>
    <row r="47" spans="1:7" x14ac:dyDescent="0.55000000000000004">
      <c r="A47" s="213" t="s">
        <v>89</v>
      </c>
      <c r="B47" s="213" t="s">
        <v>12</v>
      </c>
      <c r="C47" s="214">
        <f>พิเศษ!D254</f>
        <v>368.5</v>
      </c>
      <c r="D47" s="214">
        <f>พิเศษ!H254</f>
        <v>260.17</v>
      </c>
      <c r="E47" s="214">
        <f>พิเศษ!L254</f>
        <v>0</v>
      </c>
      <c r="F47" s="215">
        <f>พิเศษ!P254</f>
        <v>314.33</v>
      </c>
      <c r="G47" s="215">
        <f>SUM(F47:F48)</f>
        <v>314.33</v>
      </c>
    </row>
    <row r="48" spans="1:7" x14ac:dyDescent="0.55000000000000004">
      <c r="A48" s="216"/>
      <c r="B48" s="216" t="s">
        <v>105</v>
      </c>
      <c r="C48" s="217">
        <f>SUM(พิเศษ!E255:E256)</f>
        <v>0</v>
      </c>
      <c r="D48" s="217">
        <f>SUM(พิเศษ!I255:I256)</f>
        <v>0</v>
      </c>
      <c r="E48" s="217">
        <f>SUM(พิเศษ!M255:M256)</f>
        <v>0</v>
      </c>
      <c r="F48" s="218">
        <f>SUM(พิเศษ!Q255:Q256)</f>
        <v>0</v>
      </c>
      <c r="G48" s="218"/>
    </row>
    <row r="49" spans="1:7" x14ac:dyDescent="0.55000000000000004">
      <c r="A49" s="213" t="s">
        <v>92</v>
      </c>
      <c r="B49" s="213" t="s">
        <v>12</v>
      </c>
      <c r="C49" s="214">
        <f>พิเศษ!D263</f>
        <v>0</v>
      </c>
      <c r="D49" s="214">
        <f>พิเศษ!H263</f>
        <v>0</v>
      </c>
      <c r="E49" s="214">
        <f>พิเศษ!L263</f>
        <v>0</v>
      </c>
      <c r="F49" s="215">
        <f>พิเศษ!P263</f>
        <v>0</v>
      </c>
      <c r="G49" s="215">
        <f>SUM(F49:F50)</f>
        <v>0</v>
      </c>
    </row>
    <row r="50" spans="1:7" x14ac:dyDescent="0.55000000000000004">
      <c r="A50" s="216"/>
      <c r="B50" s="216" t="s">
        <v>105</v>
      </c>
      <c r="C50" s="217">
        <f>SUM(พิเศษ!E264:E265)</f>
        <v>0</v>
      </c>
      <c r="D50" s="217">
        <f>SUM(พิเศษ!I264:I265)</f>
        <v>0</v>
      </c>
      <c r="E50" s="217">
        <f>SUM(พิเศษ!M264:M265)</f>
        <v>0</v>
      </c>
      <c r="F50" s="218">
        <f>SUM(พิเศษ!Q264:Q265)</f>
        <v>0</v>
      </c>
      <c r="G50" s="218"/>
    </row>
    <row r="51" spans="1:7" x14ac:dyDescent="0.55000000000000004">
      <c r="A51" s="213" t="s">
        <v>93</v>
      </c>
      <c r="B51" s="213" t="s">
        <v>12</v>
      </c>
      <c r="C51" s="214">
        <f>พิเศษ!D267</f>
        <v>0</v>
      </c>
      <c r="D51" s="214">
        <f>พิเศษ!H267</f>
        <v>0</v>
      </c>
      <c r="E51" s="214">
        <f>พิเศษ!L267</f>
        <v>0</v>
      </c>
      <c r="F51" s="215">
        <f>พิเศษ!P267</f>
        <v>0</v>
      </c>
      <c r="G51" s="215">
        <f>SUM(F51:F52)</f>
        <v>0</v>
      </c>
    </row>
    <row r="52" spans="1:7" x14ac:dyDescent="0.55000000000000004">
      <c r="A52" s="216"/>
      <c r="B52" s="216" t="s">
        <v>105</v>
      </c>
      <c r="C52" s="217">
        <f>SUM(พิเศษ!E268:E269)</f>
        <v>0</v>
      </c>
      <c r="D52" s="217">
        <f>SUM(พิเศษ!I268:I269)</f>
        <v>0</v>
      </c>
      <c r="E52" s="217">
        <f>SUM(พิเศษ!M268:M269)</f>
        <v>0</v>
      </c>
      <c r="F52" s="218">
        <f>SUM(พิเศษ!Q268:Q269)</f>
        <v>0</v>
      </c>
      <c r="G52" s="218"/>
    </row>
    <row r="53" spans="1:7" x14ac:dyDescent="0.55000000000000004">
      <c r="A53" s="213" t="s">
        <v>94</v>
      </c>
      <c r="B53" s="213" t="s">
        <v>12</v>
      </c>
      <c r="C53" s="214">
        <f>พิเศษ!D271</f>
        <v>0</v>
      </c>
      <c r="D53" s="214">
        <f>พิเศษ!H271</f>
        <v>0</v>
      </c>
      <c r="E53" s="214">
        <f>พิเศษ!L271</f>
        <v>0</v>
      </c>
      <c r="F53" s="215">
        <f>พิเศษ!P271</f>
        <v>0</v>
      </c>
      <c r="G53" s="215">
        <f>SUM(F53:F54)</f>
        <v>0</v>
      </c>
    </row>
    <row r="54" spans="1:7" x14ac:dyDescent="0.55000000000000004">
      <c r="A54" s="216"/>
      <c r="B54" s="216" t="s">
        <v>105</v>
      </c>
      <c r="C54" s="217">
        <f>SUM(พิเศษ!E272:E273)</f>
        <v>0</v>
      </c>
      <c r="D54" s="217">
        <f>SUM(พิเศษ!I272:I273)</f>
        <v>0</v>
      </c>
      <c r="E54" s="217">
        <f>SUM(พิเศษ!M272:M273)</f>
        <v>0</v>
      </c>
      <c r="F54" s="218">
        <f>SUM(พิเศษ!Q272:Q273)</f>
        <v>0</v>
      </c>
      <c r="G54" s="218"/>
    </row>
    <row r="55" spans="1:7" x14ac:dyDescent="0.55000000000000004">
      <c r="A55" s="213" t="s">
        <v>97</v>
      </c>
      <c r="B55" s="213" t="s">
        <v>12</v>
      </c>
      <c r="C55" s="214">
        <f>พิเศษ!D281</f>
        <v>20</v>
      </c>
      <c r="D55" s="214">
        <f>พิเศษ!H281</f>
        <v>11.11</v>
      </c>
      <c r="E55" s="214">
        <f>พิเศษ!L281</f>
        <v>5.5</v>
      </c>
      <c r="F55" s="215">
        <f>พิเศษ!P281</f>
        <v>18.309999999999999</v>
      </c>
      <c r="G55" s="215">
        <f>SUM(F55:F56)</f>
        <v>18.309999999999999</v>
      </c>
    </row>
    <row r="56" spans="1:7" x14ac:dyDescent="0.55000000000000004">
      <c r="A56" s="216"/>
      <c r="B56" s="216" t="s">
        <v>105</v>
      </c>
      <c r="C56" s="217">
        <f>SUM(พิเศษ!E282:E283)</f>
        <v>0</v>
      </c>
      <c r="D56" s="217">
        <f>SUM(พิเศษ!I282:I283)</f>
        <v>0</v>
      </c>
      <c r="E56" s="217">
        <f>SUM(พิเศษ!M282:M283)</f>
        <v>0</v>
      </c>
      <c r="F56" s="218">
        <f>SUM(พิเศษ!Q282:Q283)</f>
        <v>0</v>
      </c>
      <c r="G56" s="218"/>
    </row>
    <row r="57" spans="1:7" x14ac:dyDescent="0.55000000000000004">
      <c r="A57" s="213" t="s">
        <v>98</v>
      </c>
      <c r="B57" s="213" t="s">
        <v>12</v>
      </c>
      <c r="C57" s="214">
        <f>พิเศษ!D285</f>
        <v>0</v>
      </c>
      <c r="D57" s="214">
        <f>พิเศษ!H285</f>
        <v>0</v>
      </c>
      <c r="E57" s="214">
        <f>พิเศษ!L285</f>
        <v>0</v>
      </c>
      <c r="F57" s="215">
        <f>พิเศษ!P285</f>
        <v>0</v>
      </c>
      <c r="G57" s="215">
        <f>SUM(F57:F58)</f>
        <v>0</v>
      </c>
    </row>
    <row r="58" spans="1:7" x14ac:dyDescent="0.55000000000000004">
      <c r="A58" s="216"/>
      <c r="B58" s="216" t="s">
        <v>105</v>
      </c>
      <c r="C58" s="217">
        <f>SUM(พิเศษ!E286:E287)</f>
        <v>0</v>
      </c>
      <c r="D58" s="217">
        <f>SUM(พิเศษ!I286:I287)</f>
        <v>0</v>
      </c>
      <c r="E58" s="217">
        <f>SUM(พิเศษ!M286:M287)</f>
        <v>0</v>
      </c>
      <c r="F58" s="218">
        <f>SUM(พิเศษ!Q286:Q287)</f>
        <v>0</v>
      </c>
      <c r="G58" s="218"/>
    </row>
    <row r="59" spans="1:7" x14ac:dyDescent="0.55000000000000004">
      <c r="A59" s="220" t="s">
        <v>99</v>
      </c>
      <c r="B59" s="213" t="s">
        <v>12</v>
      </c>
      <c r="C59" s="214">
        <f>พิเศษ!D289</f>
        <v>0</v>
      </c>
      <c r="D59" s="214">
        <f>พิเศษ!H289</f>
        <v>0</v>
      </c>
      <c r="E59" s="214">
        <f>พิเศษ!L289</f>
        <v>0</v>
      </c>
      <c r="F59" s="215">
        <f>พิเศษ!P289</f>
        <v>0</v>
      </c>
      <c r="G59" s="215">
        <f>SUM(F59:F60)</f>
        <v>0</v>
      </c>
    </row>
    <row r="60" spans="1:7" x14ac:dyDescent="0.55000000000000004">
      <c r="A60" s="216"/>
      <c r="B60" s="216" t="s">
        <v>105</v>
      </c>
      <c r="C60" s="217">
        <f>SUM(พิเศษ!E290:E291)</f>
        <v>0</v>
      </c>
      <c r="D60" s="217">
        <f>SUM(พิเศษ!I290:I291)</f>
        <v>0</v>
      </c>
      <c r="E60" s="217">
        <f>SUM(พิเศษ!M290:M291)</f>
        <v>0</v>
      </c>
      <c r="F60" s="218">
        <f>SUM(พิเศษ!Q290:Q291)</f>
        <v>0</v>
      </c>
      <c r="G60" s="218"/>
    </row>
    <row r="61" spans="1:7" x14ac:dyDescent="0.55000000000000004">
      <c r="A61" s="221" t="s">
        <v>106</v>
      </c>
      <c r="B61" s="221"/>
      <c r="C61" s="222">
        <f>SUM(C3:C60)</f>
        <v>5052.5320000000002</v>
      </c>
      <c r="D61" s="222">
        <f>SUM(D3:D60)</f>
        <v>4855.5840000000007</v>
      </c>
      <c r="E61" s="222">
        <f>SUM(E3:E60)</f>
        <v>437.34900000000005</v>
      </c>
      <c r="F61" s="223">
        <f>ROUND(SUM(C61:E61)/2,2)</f>
        <v>5172.7299999999996</v>
      </c>
      <c r="G61" s="223">
        <f>SUM(G3:G60)</f>
        <v>5172.7660000000005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AF50-CB8B-4A2D-955C-5F7247DA96C2}">
  <sheetPr>
    <pageSetUpPr fitToPage="1"/>
  </sheetPr>
  <dimension ref="A1:Q62"/>
  <sheetViews>
    <sheetView workbookViewId="0">
      <selection activeCell="C11" sqref="C11"/>
    </sheetView>
  </sheetViews>
  <sheetFormatPr defaultRowHeight="14.25" x14ac:dyDescent="0.2"/>
  <cols>
    <col min="1" max="1" width="25.125" bestFit="1" customWidth="1"/>
    <col min="2" max="2" width="9.625" customWidth="1"/>
    <col min="3" max="3" width="9.875" customWidth="1"/>
    <col min="4" max="4" width="10.125" bestFit="1" customWidth="1"/>
    <col min="5" max="5" width="10" customWidth="1"/>
    <col min="6" max="6" width="10.375" customWidth="1"/>
    <col min="7" max="7" width="10.75" customWidth="1"/>
    <col min="8" max="17" width="10.125" bestFit="1" customWidth="1"/>
  </cols>
  <sheetData>
    <row r="1" spans="1:17" ht="24.75" thickBot="1" x14ac:dyDescent="0.6">
      <c r="A1" s="1" t="s">
        <v>121</v>
      </c>
    </row>
    <row r="2" spans="1:17" ht="24" x14ac:dyDescent="0.55000000000000004">
      <c r="A2" s="321" t="s">
        <v>101</v>
      </c>
      <c r="B2" s="323" t="s">
        <v>107</v>
      </c>
      <c r="C2" s="318" t="s">
        <v>108</v>
      </c>
      <c r="D2" s="319"/>
      <c r="E2" s="319"/>
      <c r="F2" s="319"/>
      <c r="G2" s="320"/>
      <c r="H2" s="318" t="s">
        <v>109</v>
      </c>
      <c r="I2" s="319"/>
      <c r="J2" s="319"/>
      <c r="K2" s="319"/>
      <c r="L2" s="320"/>
      <c r="M2" s="318" t="s">
        <v>110</v>
      </c>
      <c r="N2" s="319"/>
      <c r="O2" s="319"/>
      <c r="P2" s="319"/>
      <c r="Q2" s="320"/>
    </row>
    <row r="3" spans="1:17" ht="24" x14ac:dyDescent="0.55000000000000004">
      <c r="A3" s="322"/>
      <c r="B3" s="324"/>
      <c r="C3" s="252" t="s">
        <v>102</v>
      </c>
      <c r="D3" s="253" t="s">
        <v>122</v>
      </c>
      <c r="E3" s="253" t="s">
        <v>124</v>
      </c>
      <c r="F3" s="224" t="s">
        <v>103</v>
      </c>
      <c r="G3" s="225" t="s">
        <v>104</v>
      </c>
      <c r="H3" s="262" t="s">
        <v>102</v>
      </c>
      <c r="I3" s="253" t="s">
        <v>122</v>
      </c>
      <c r="J3" s="253" t="s">
        <v>124</v>
      </c>
      <c r="K3" s="224" t="s">
        <v>103</v>
      </c>
      <c r="L3" s="225" t="s">
        <v>104</v>
      </c>
      <c r="M3" s="262" t="s">
        <v>102</v>
      </c>
      <c r="N3" s="251" t="s">
        <v>122</v>
      </c>
      <c r="O3" s="253" t="s">
        <v>124</v>
      </c>
      <c r="P3" s="224" t="s">
        <v>103</v>
      </c>
      <c r="Q3" s="225" t="s">
        <v>104</v>
      </c>
    </row>
    <row r="4" spans="1:17" ht="24" x14ac:dyDescent="0.55000000000000004">
      <c r="A4" s="226" t="s">
        <v>10</v>
      </c>
      <c r="B4" s="227" t="s">
        <v>12</v>
      </c>
      <c r="C4" s="254">
        <f>รวมปกติ!C3</f>
        <v>812.11</v>
      </c>
      <c r="D4" s="255">
        <f>รวมปกติ!D3</f>
        <v>867.17</v>
      </c>
      <c r="E4" s="255">
        <f>รวมปกติ!E3</f>
        <v>0.5</v>
      </c>
      <c r="F4" s="255">
        <f>รวมปกติ!F3</f>
        <v>839.89</v>
      </c>
      <c r="G4" s="266">
        <f>รวมปกติ!G3</f>
        <v>840.79</v>
      </c>
      <c r="H4" s="263">
        <f>รวมพิเศษ!C3</f>
        <v>685.06</v>
      </c>
      <c r="I4" s="255">
        <f>รวมพิเศษ!D3</f>
        <v>707.83</v>
      </c>
      <c r="J4" s="255">
        <f>รวมพิเศษ!E3</f>
        <v>26.67</v>
      </c>
      <c r="K4" s="255">
        <f>รวมพิเศษ!F3</f>
        <v>709.78</v>
      </c>
      <c r="L4" s="266">
        <f>รวมพิเศษ!G3</f>
        <v>887.31399999999996</v>
      </c>
      <c r="M4" s="263">
        <f>C4+H4</f>
        <v>1497.17</v>
      </c>
      <c r="N4" s="228">
        <f>D4+I4</f>
        <v>1575</v>
      </c>
      <c r="O4" s="255">
        <f>E4+J4</f>
        <v>27.17</v>
      </c>
      <c r="P4" s="229">
        <f>F4+K4</f>
        <v>1549.67</v>
      </c>
      <c r="Q4" s="230">
        <f>G4+L4</f>
        <v>1728.1039999999998</v>
      </c>
    </row>
    <row r="5" spans="1:17" ht="24" x14ac:dyDescent="0.55000000000000004">
      <c r="A5" s="231"/>
      <c r="B5" s="232" t="s">
        <v>105</v>
      </c>
      <c r="C5" s="256">
        <f>รวมปกติ!C4</f>
        <v>0.9</v>
      </c>
      <c r="D5" s="257">
        <f>รวมปกติ!D4</f>
        <v>0.9</v>
      </c>
      <c r="E5" s="257">
        <f>รวมปกติ!E4</f>
        <v>0</v>
      </c>
      <c r="F5" s="258">
        <f>รวมปกติ!F4</f>
        <v>0.9</v>
      </c>
      <c r="G5" s="267"/>
      <c r="H5" s="264">
        <f>รวมพิเศษ!C4</f>
        <v>172.20600000000002</v>
      </c>
      <c r="I5" s="257">
        <f>รวมพิเศษ!D4</f>
        <v>178.65</v>
      </c>
      <c r="J5" s="257">
        <f>รวมพิเศษ!E4</f>
        <v>4.194</v>
      </c>
      <c r="K5" s="258">
        <f>รวมพิเศษ!F4</f>
        <v>177.53400000000002</v>
      </c>
      <c r="L5" s="267"/>
      <c r="M5" s="264">
        <f t="shared" ref="M5:M61" si="0">C5+H5</f>
        <v>173.10600000000002</v>
      </c>
      <c r="N5" s="233">
        <f t="shared" ref="N5:N36" si="1">D5+I5</f>
        <v>179.55</v>
      </c>
      <c r="O5" s="257">
        <f t="shared" ref="O5:O61" si="2">E5+J5</f>
        <v>4.194</v>
      </c>
      <c r="P5" s="218">
        <f t="shared" ref="P5:P36" si="3">F5+K5</f>
        <v>178.43400000000003</v>
      </c>
      <c r="Q5" s="234">
        <f t="shared" ref="Q5:Q36" si="4">G5+L5</f>
        <v>0</v>
      </c>
    </row>
    <row r="6" spans="1:17" ht="24" x14ac:dyDescent="0.55000000000000004">
      <c r="A6" s="235" t="s">
        <v>15</v>
      </c>
      <c r="B6" s="236" t="s">
        <v>12</v>
      </c>
      <c r="C6" s="259">
        <f>รวมปกติ!C5</f>
        <v>236.61</v>
      </c>
      <c r="D6" s="260">
        <f>รวมปกติ!D5</f>
        <v>208.72</v>
      </c>
      <c r="E6" s="260">
        <f>รวมปกติ!E5</f>
        <v>15</v>
      </c>
      <c r="F6" s="261">
        <f>รวมปกติ!F5</f>
        <v>230.17</v>
      </c>
      <c r="G6" s="268">
        <f>รวมปกติ!G5</f>
        <v>230.17</v>
      </c>
      <c r="H6" s="265">
        <f>รวมพิเศษ!C5</f>
        <v>0</v>
      </c>
      <c r="I6" s="260">
        <f>รวมพิเศษ!D5</f>
        <v>0</v>
      </c>
      <c r="J6" s="260">
        <f>รวมพิเศษ!E5</f>
        <v>0</v>
      </c>
      <c r="K6" s="261">
        <f>รวมพิเศษ!F5</f>
        <v>0</v>
      </c>
      <c r="L6" s="268">
        <f>รวมพิเศษ!G5</f>
        <v>0</v>
      </c>
      <c r="M6" s="265">
        <f t="shared" si="0"/>
        <v>236.61</v>
      </c>
      <c r="N6" s="237">
        <f t="shared" si="1"/>
        <v>208.72</v>
      </c>
      <c r="O6" s="260">
        <f t="shared" si="2"/>
        <v>15</v>
      </c>
      <c r="P6" s="215">
        <f t="shared" si="3"/>
        <v>230.17</v>
      </c>
      <c r="Q6" s="238">
        <f t="shared" si="4"/>
        <v>230.17</v>
      </c>
    </row>
    <row r="7" spans="1:17" ht="24" x14ac:dyDescent="0.55000000000000004">
      <c r="A7" s="231"/>
      <c r="B7" s="232" t="s">
        <v>105</v>
      </c>
      <c r="C7" s="256">
        <f>รวมปกติ!C6</f>
        <v>0</v>
      </c>
      <c r="D7" s="257">
        <f>รวมปกติ!D6</f>
        <v>0</v>
      </c>
      <c r="E7" s="257">
        <f>รวมปกติ!E6</f>
        <v>0</v>
      </c>
      <c r="F7" s="258">
        <f>รวมปกติ!F6</f>
        <v>0</v>
      </c>
      <c r="G7" s="267"/>
      <c r="H7" s="264">
        <f>รวมพิเศษ!C6</f>
        <v>0</v>
      </c>
      <c r="I7" s="257">
        <f>รวมพิเศษ!D6</f>
        <v>0</v>
      </c>
      <c r="J7" s="257">
        <f>รวมพิเศษ!E6</f>
        <v>0</v>
      </c>
      <c r="K7" s="258">
        <f>รวมพิเศษ!F6</f>
        <v>0</v>
      </c>
      <c r="L7" s="267"/>
      <c r="M7" s="264">
        <f t="shared" si="0"/>
        <v>0</v>
      </c>
      <c r="N7" s="233">
        <f t="shared" si="1"/>
        <v>0</v>
      </c>
      <c r="O7" s="257">
        <f t="shared" si="2"/>
        <v>0</v>
      </c>
      <c r="P7" s="218">
        <f t="shared" si="3"/>
        <v>0</v>
      </c>
      <c r="Q7" s="234">
        <f t="shared" si="4"/>
        <v>0</v>
      </c>
    </row>
    <row r="8" spans="1:17" ht="24" x14ac:dyDescent="0.55000000000000004">
      <c r="A8" s="235" t="s">
        <v>16</v>
      </c>
      <c r="B8" s="236" t="s">
        <v>12</v>
      </c>
      <c r="C8" s="259">
        <f>รวมปกติ!C7</f>
        <v>654.94000000000005</v>
      </c>
      <c r="D8" s="260">
        <f>รวมปกติ!D7</f>
        <v>612.66999999999996</v>
      </c>
      <c r="E8" s="260">
        <f>รวมปกติ!E7</f>
        <v>5.83</v>
      </c>
      <c r="F8" s="261">
        <f>รวมปกติ!F7</f>
        <v>636.72</v>
      </c>
      <c r="G8" s="268">
        <f>รวมปกติ!G7</f>
        <v>641.904</v>
      </c>
      <c r="H8" s="265">
        <f>รวมพิเศษ!C7</f>
        <v>19.22</v>
      </c>
      <c r="I8" s="260">
        <f>รวมพิเศษ!D7</f>
        <v>16.89</v>
      </c>
      <c r="J8" s="260">
        <f>รวมพิเศษ!E7</f>
        <v>0</v>
      </c>
      <c r="K8" s="261">
        <f>รวมพิเศษ!F7</f>
        <v>18.059999999999999</v>
      </c>
      <c r="L8" s="268">
        <f>รวมพิเศษ!G7</f>
        <v>18.059999999999999</v>
      </c>
      <c r="M8" s="265">
        <f t="shared" si="0"/>
        <v>674.16000000000008</v>
      </c>
      <c r="N8" s="237">
        <f t="shared" si="1"/>
        <v>629.55999999999995</v>
      </c>
      <c r="O8" s="260">
        <f t="shared" si="2"/>
        <v>5.83</v>
      </c>
      <c r="P8" s="215">
        <f t="shared" si="3"/>
        <v>654.78</v>
      </c>
      <c r="Q8" s="238">
        <f t="shared" si="4"/>
        <v>659.96399999999994</v>
      </c>
    </row>
    <row r="9" spans="1:17" ht="24" x14ac:dyDescent="0.55000000000000004">
      <c r="A9" s="231"/>
      <c r="B9" s="232" t="s">
        <v>105</v>
      </c>
      <c r="C9" s="256">
        <f>รวมปกติ!C8</f>
        <v>7.2</v>
      </c>
      <c r="D9" s="257">
        <f>รวมปกติ!D8</f>
        <v>3.15</v>
      </c>
      <c r="E9" s="257">
        <f>รวมปกติ!E8</f>
        <v>0</v>
      </c>
      <c r="F9" s="258">
        <f>รวมปกติ!F8</f>
        <v>5.1840000000000002</v>
      </c>
      <c r="G9" s="267"/>
      <c r="H9" s="264">
        <f>รวมพิเศษ!C8</f>
        <v>0</v>
      </c>
      <c r="I9" s="257">
        <f>รวมพิเศษ!D8</f>
        <v>0</v>
      </c>
      <c r="J9" s="257">
        <f>รวมพิเศษ!E8</f>
        <v>0</v>
      </c>
      <c r="K9" s="258">
        <f>รวมพิเศษ!F8</f>
        <v>0</v>
      </c>
      <c r="L9" s="267"/>
      <c r="M9" s="264">
        <f t="shared" si="0"/>
        <v>7.2</v>
      </c>
      <c r="N9" s="233">
        <f t="shared" si="1"/>
        <v>3.15</v>
      </c>
      <c r="O9" s="257">
        <f t="shared" si="2"/>
        <v>0</v>
      </c>
      <c r="P9" s="218">
        <f t="shared" si="3"/>
        <v>5.1840000000000002</v>
      </c>
      <c r="Q9" s="234">
        <f t="shared" si="4"/>
        <v>0</v>
      </c>
    </row>
    <row r="10" spans="1:17" ht="24" x14ac:dyDescent="0.55000000000000004">
      <c r="A10" s="235" t="s">
        <v>17</v>
      </c>
      <c r="B10" s="236" t="s">
        <v>12</v>
      </c>
      <c r="C10" s="259">
        <f>รวมปกติ!C9</f>
        <v>507.78</v>
      </c>
      <c r="D10" s="260">
        <f>รวมปกติ!D9</f>
        <v>435.94</v>
      </c>
      <c r="E10" s="260">
        <f>รวมปกติ!E9</f>
        <v>118.61</v>
      </c>
      <c r="F10" s="261">
        <f>รวมปกติ!F9</f>
        <v>531.16999999999996</v>
      </c>
      <c r="G10" s="268">
        <f>รวมปกติ!G9</f>
        <v>596.83999999999992</v>
      </c>
      <c r="H10" s="265">
        <f>รวมพิเศษ!C9</f>
        <v>0</v>
      </c>
      <c r="I10" s="260">
        <f>รวมพิเศษ!D9</f>
        <v>0</v>
      </c>
      <c r="J10" s="260">
        <f>รวมพิเศษ!E9</f>
        <v>0</v>
      </c>
      <c r="K10" s="261">
        <f>รวมพิเศษ!F9</f>
        <v>0</v>
      </c>
      <c r="L10" s="268">
        <f>รวมพิเศษ!G9</f>
        <v>39.21</v>
      </c>
      <c r="M10" s="265">
        <f t="shared" si="0"/>
        <v>507.78</v>
      </c>
      <c r="N10" s="237">
        <f t="shared" si="1"/>
        <v>435.94</v>
      </c>
      <c r="O10" s="260">
        <f t="shared" si="2"/>
        <v>118.61</v>
      </c>
      <c r="P10" s="215">
        <f t="shared" si="3"/>
        <v>531.16999999999996</v>
      </c>
      <c r="Q10" s="238">
        <f t="shared" si="4"/>
        <v>636.04999999999995</v>
      </c>
    </row>
    <row r="11" spans="1:17" ht="24" x14ac:dyDescent="0.55000000000000004">
      <c r="A11" s="231"/>
      <c r="B11" s="232" t="s">
        <v>105</v>
      </c>
      <c r="C11" s="256">
        <f>รวมปกติ!C10</f>
        <v>58.91</v>
      </c>
      <c r="D11" s="257">
        <f>รวมปกติ!D10</f>
        <v>72.42</v>
      </c>
      <c r="E11" s="257">
        <f>รวมปกติ!E10</f>
        <v>0</v>
      </c>
      <c r="F11" s="258">
        <f>รวมปกติ!F10</f>
        <v>65.67</v>
      </c>
      <c r="G11" s="267"/>
      <c r="H11" s="264">
        <f>รวมพิเศษ!C10</f>
        <v>41.5</v>
      </c>
      <c r="I11" s="257">
        <f>รวมพิเศษ!D10</f>
        <v>34.67</v>
      </c>
      <c r="J11" s="257">
        <f>รวมพิเศษ!E10</f>
        <v>2.25</v>
      </c>
      <c r="K11" s="258">
        <f>รวมพิเศษ!F10</f>
        <v>39.21</v>
      </c>
      <c r="L11" s="267"/>
      <c r="M11" s="264">
        <f t="shared" si="0"/>
        <v>100.41</v>
      </c>
      <c r="N11" s="233">
        <f t="shared" si="1"/>
        <v>107.09</v>
      </c>
      <c r="O11" s="257">
        <f t="shared" si="2"/>
        <v>2.25</v>
      </c>
      <c r="P11" s="218">
        <f t="shared" si="3"/>
        <v>104.88</v>
      </c>
      <c r="Q11" s="234">
        <f t="shared" si="4"/>
        <v>0</v>
      </c>
    </row>
    <row r="12" spans="1:17" ht="24" x14ac:dyDescent="0.55000000000000004">
      <c r="A12" s="235" t="s">
        <v>18</v>
      </c>
      <c r="B12" s="236" t="s">
        <v>12</v>
      </c>
      <c r="C12" s="259">
        <f>รวมปกติ!C11</f>
        <v>357.89</v>
      </c>
      <c r="D12" s="260">
        <f>รวมปกติ!D11</f>
        <v>67.39</v>
      </c>
      <c r="E12" s="260">
        <f>รวมปกติ!E11</f>
        <v>16.22</v>
      </c>
      <c r="F12" s="261">
        <f>รวมปกติ!F11</f>
        <v>220.75</v>
      </c>
      <c r="G12" s="268">
        <f>รวมปกติ!G11</f>
        <v>220.75</v>
      </c>
      <c r="H12" s="265">
        <f>รวมพิเศษ!C11</f>
        <v>0</v>
      </c>
      <c r="I12" s="260">
        <f>รวมพิเศษ!D11</f>
        <v>0</v>
      </c>
      <c r="J12" s="260">
        <f>รวมพิเศษ!E11</f>
        <v>0</v>
      </c>
      <c r="K12" s="261">
        <f>รวมพิเศษ!F11</f>
        <v>0</v>
      </c>
      <c r="L12" s="268">
        <f>รวมพิเศษ!G11</f>
        <v>0</v>
      </c>
      <c r="M12" s="265">
        <f t="shared" si="0"/>
        <v>357.89</v>
      </c>
      <c r="N12" s="237">
        <f t="shared" si="1"/>
        <v>67.39</v>
      </c>
      <c r="O12" s="260">
        <f t="shared" si="2"/>
        <v>16.22</v>
      </c>
      <c r="P12" s="215">
        <f t="shared" si="3"/>
        <v>220.75</v>
      </c>
      <c r="Q12" s="238">
        <f t="shared" si="4"/>
        <v>220.75</v>
      </c>
    </row>
    <row r="13" spans="1:17" ht="24" x14ac:dyDescent="0.55000000000000004">
      <c r="A13" s="231"/>
      <c r="B13" s="232" t="s">
        <v>105</v>
      </c>
      <c r="C13" s="256">
        <f>รวมปกติ!C12</f>
        <v>0</v>
      </c>
      <c r="D13" s="257">
        <f>รวมปกติ!D12</f>
        <v>0</v>
      </c>
      <c r="E13" s="257">
        <f>รวมปกติ!E12</f>
        <v>0</v>
      </c>
      <c r="F13" s="258">
        <f>รวมปกติ!F12</f>
        <v>0</v>
      </c>
      <c r="G13" s="267"/>
      <c r="H13" s="264">
        <f>รวมพิเศษ!C12</f>
        <v>0</v>
      </c>
      <c r="I13" s="257">
        <f>รวมพิเศษ!D12</f>
        <v>0</v>
      </c>
      <c r="J13" s="257">
        <f>รวมพิเศษ!E12</f>
        <v>0</v>
      </c>
      <c r="K13" s="258">
        <f>รวมพิเศษ!F12</f>
        <v>0</v>
      </c>
      <c r="L13" s="267"/>
      <c r="M13" s="264">
        <f t="shared" si="0"/>
        <v>0</v>
      </c>
      <c r="N13" s="233">
        <f t="shared" si="1"/>
        <v>0</v>
      </c>
      <c r="O13" s="257">
        <f t="shared" si="2"/>
        <v>0</v>
      </c>
      <c r="P13" s="218">
        <f t="shared" si="3"/>
        <v>0</v>
      </c>
      <c r="Q13" s="234">
        <f t="shared" si="4"/>
        <v>0</v>
      </c>
    </row>
    <row r="14" spans="1:17" ht="24" x14ac:dyDescent="0.55000000000000004">
      <c r="A14" s="235" t="s">
        <v>28</v>
      </c>
      <c r="B14" s="236" t="s">
        <v>12</v>
      </c>
      <c r="C14" s="259">
        <f>รวมปกติ!C13</f>
        <v>321</v>
      </c>
      <c r="D14" s="260">
        <f>รวมปกติ!D13</f>
        <v>298</v>
      </c>
      <c r="E14" s="260">
        <f>รวมปกติ!E13</f>
        <v>0</v>
      </c>
      <c r="F14" s="261">
        <f>รวมปกติ!F13</f>
        <v>309.5</v>
      </c>
      <c r="G14" s="268">
        <f>รวมปกติ!G13</f>
        <v>323.5</v>
      </c>
      <c r="H14" s="265">
        <f>รวมพิเศษ!C13</f>
        <v>72.17</v>
      </c>
      <c r="I14" s="260">
        <f>รวมพิเศษ!D13</f>
        <v>104.17</v>
      </c>
      <c r="J14" s="260">
        <f>รวมพิเศษ!E13</f>
        <v>0.17</v>
      </c>
      <c r="K14" s="261">
        <f>รวมพิเศษ!F13</f>
        <v>88.25</v>
      </c>
      <c r="L14" s="268">
        <f>รวมพิเศษ!G13</f>
        <v>90.67</v>
      </c>
      <c r="M14" s="265">
        <f t="shared" si="0"/>
        <v>393.17</v>
      </c>
      <c r="N14" s="237">
        <f t="shared" si="1"/>
        <v>402.17</v>
      </c>
      <c r="O14" s="260">
        <f t="shared" si="2"/>
        <v>0.17</v>
      </c>
      <c r="P14" s="215">
        <f t="shared" si="3"/>
        <v>397.75</v>
      </c>
      <c r="Q14" s="238">
        <f t="shared" si="4"/>
        <v>414.17</v>
      </c>
    </row>
    <row r="15" spans="1:17" ht="24" x14ac:dyDescent="0.55000000000000004">
      <c r="A15" s="231"/>
      <c r="B15" s="232" t="s">
        <v>105</v>
      </c>
      <c r="C15" s="256">
        <f>รวมปกติ!C14</f>
        <v>12.66</v>
      </c>
      <c r="D15" s="257">
        <f>รวมปกติ!D14</f>
        <v>15.34</v>
      </c>
      <c r="E15" s="257">
        <f>รวมปกติ!E14</f>
        <v>0</v>
      </c>
      <c r="F15" s="258">
        <f>รวมปกติ!F14</f>
        <v>14</v>
      </c>
      <c r="G15" s="267"/>
      <c r="H15" s="264">
        <f>รวมพิเศษ!C14</f>
        <v>0.5</v>
      </c>
      <c r="I15" s="257">
        <f>รวมพิเศษ!D14</f>
        <v>4.34</v>
      </c>
      <c r="J15" s="257">
        <f>รวมพิเศษ!E14</f>
        <v>0</v>
      </c>
      <c r="K15" s="258">
        <f>รวมพิเศษ!F14</f>
        <v>2.42</v>
      </c>
      <c r="L15" s="267"/>
      <c r="M15" s="264">
        <f t="shared" si="0"/>
        <v>13.16</v>
      </c>
      <c r="N15" s="233">
        <f t="shared" si="1"/>
        <v>19.68</v>
      </c>
      <c r="O15" s="257">
        <f t="shared" si="2"/>
        <v>0</v>
      </c>
      <c r="P15" s="218">
        <f t="shared" si="3"/>
        <v>16.420000000000002</v>
      </c>
      <c r="Q15" s="234">
        <f t="shared" si="4"/>
        <v>0</v>
      </c>
    </row>
    <row r="16" spans="1:17" ht="24" x14ac:dyDescent="0.55000000000000004">
      <c r="A16" s="235" t="s">
        <v>30</v>
      </c>
      <c r="B16" s="236" t="s">
        <v>12</v>
      </c>
      <c r="C16" s="259">
        <f>รวมปกติ!C15</f>
        <v>741.39</v>
      </c>
      <c r="D16" s="260">
        <f>รวมปกติ!D15</f>
        <v>580.89</v>
      </c>
      <c r="E16" s="260">
        <f>รวมปกติ!E15</f>
        <v>62.06</v>
      </c>
      <c r="F16" s="261">
        <f>รวมปกติ!F15</f>
        <v>692.17</v>
      </c>
      <c r="G16" s="268">
        <f>รวมปกติ!G15</f>
        <v>693.5</v>
      </c>
      <c r="H16" s="265">
        <f>รวมพิเศษ!C15</f>
        <v>0</v>
      </c>
      <c r="I16" s="260">
        <f>รวมพิเศษ!D15</f>
        <v>0</v>
      </c>
      <c r="J16" s="260">
        <f>รวมพิเศษ!E15</f>
        <v>0</v>
      </c>
      <c r="K16" s="261">
        <f>รวมพิเศษ!F15</f>
        <v>0</v>
      </c>
      <c r="L16" s="268">
        <f>รวมพิเศษ!G15</f>
        <v>0</v>
      </c>
      <c r="M16" s="265">
        <f t="shared" si="0"/>
        <v>741.39</v>
      </c>
      <c r="N16" s="237">
        <f t="shared" si="1"/>
        <v>580.89</v>
      </c>
      <c r="O16" s="260">
        <f t="shared" si="2"/>
        <v>62.06</v>
      </c>
      <c r="P16" s="215">
        <f t="shared" si="3"/>
        <v>692.17</v>
      </c>
      <c r="Q16" s="238">
        <f t="shared" si="4"/>
        <v>693.5</v>
      </c>
    </row>
    <row r="17" spans="1:17" ht="24" x14ac:dyDescent="0.55000000000000004">
      <c r="A17" s="231"/>
      <c r="B17" s="232" t="s">
        <v>105</v>
      </c>
      <c r="C17" s="256">
        <f>รวมปกติ!C16</f>
        <v>1.33</v>
      </c>
      <c r="D17" s="257">
        <f>รวมปกติ!D16</f>
        <v>1.33</v>
      </c>
      <c r="E17" s="257">
        <f>รวมปกติ!E16</f>
        <v>0</v>
      </c>
      <c r="F17" s="258">
        <f>รวมปกติ!F16</f>
        <v>1.33</v>
      </c>
      <c r="G17" s="267"/>
      <c r="H17" s="264">
        <f>รวมพิเศษ!C16</f>
        <v>0</v>
      </c>
      <c r="I17" s="257">
        <f>รวมพิเศษ!D16</f>
        <v>0</v>
      </c>
      <c r="J17" s="257">
        <f>รวมพิเศษ!E16</f>
        <v>0</v>
      </c>
      <c r="K17" s="258">
        <f>รวมพิเศษ!F16</f>
        <v>0</v>
      </c>
      <c r="L17" s="267"/>
      <c r="M17" s="264">
        <f t="shared" si="0"/>
        <v>1.33</v>
      </c>
      <c r="N17" s="233">
        <f t="shared" si="1"/>
        <v>1.33</v>
      </c>
      <c r="O17" s="257">
        <f t="shared" si="2"/>
        <v>0</v>
      </c>
      <c r="P17" s="218">
        <f t="shared" si="3"/>
        <v>1.33</v>
      </c>
      <c r="Q17" s="234">
        <f t="shared" si="4"/>
        <v>0</v>
      </c>
    </row>
    <row r="18" spans="1:17" ht="24" x14ac:dyDescent="0.55000000000000004">
      <c r="A18" s="235" t="s">
        <v>31</v>
      </c>
      <c r="B18" s="236" t="s">
        <v>12</v>
      </c>
      <c r="C18" s="259">
        <f>รวมปกติ!C17</f>
        <v>3090.17</v>
      </c>
      <c r="D18" s="260">
        <f>รวมปกติ!D17</f>
        <v>3103.94</v>
      </c>
      <c r="E18" s="260">
        <f>รวมปกติ!E17</f>
        <v>71.33</v>
      </c>
      <c r="F18" s="261">
        <f>รวมปกติ!F17</f>
        <v>3132.72</v>
      </c>
      <c r="G18" s="268">
        <f>รวมปกติ!G17</f>
        <v>3146.6699999999996</v>
      </c>
      <c r="H18" s="265">
        <f>รวมพิเศษ!C17</f>
        <v>785.11</v>
      </c>
      <c r="I18" s="260">
        <f>รวมพิเศษ!D17</f>
        <v>736.28</v>
      </c>
      <c r="J18" s="260">
        <f>รวมพิเศษ!E17</f>
        <v>54.5</v>
      </c>
      <c r="K18" s="261">
        <f>รวมพิเศษ!F17</f>
        <v>787.94</v>
      </c>
      <c r="L18" s="268">
        <f>รวมพิเศษ!G17</f>
        <v>847.26800000000003</v>
      </c>
      <c r="M18" s="265">
        <f t="shared" si="0"/>
        <v>3875.28</v>
      </c>
      <c r="N18" s="237">
        <f t="shared" si="1"/>
        <v>3840.2200000000003</v>
      </c>
      <c r="O18" s="260">
        <f t="shared" si="2"/>
        <v>125.83</v>
      </c>
      <c r="P18" s="215">
        <f t="shared" si="3"/>
        <v>3920.66</v>
      </c>
      <c r="Q18" s="238">
        <f t="shared" si="4"/>
        <v>3993.9379999999996</v>
      </c>
    </row>
    <row r="19" spans="1:17" ht="24" x14ac:dyDescent="0.55000000000000004">
      <c r="A19" s="231"/>
      <c r="B19" s="232" t="s">
        <v>105</v>
      </c>
      <c r="C19" s="256">
        <f>รวมปกติ!C18</f>
        <v>10.8</v>
      </c>
      <c r="D19" s="257">
        <f>รวมปกติ!D18</f>
        <v>17.100000000000001</v>
      </c>
      <c r="E19" s="257">
        <f>รวมปกติ!E18</f>
        <v>0</v>
      </c>
      <c r="F19" s="258">
        <f>รวมปกติ!F18</f>
        <v>13.95</v>
      </c>
      <c r="G19" s="267"/>
      <c r="H19" s="264">
        <f>รวมพิเศษ!C18</f>
        <v>62.856000000000002</v>
      </c>
      <c r="I19" s="257">
        <f>รวมพิเศษ!D18</f>
        <v>55.800000000000004</v>
      </c>
      <c r="J19" s="257">
        <f>รวมพิเศษ!E18</f>
        <v>0</v>
      </c>
      <c r="K19" s="258">
        <f>รวมพิเศษ!F18</f>
        <v>59.328000000000003</v>
      </c>
      <c r="L19" s="267"/>
      <c r="M19" s="264">
        <f t="shared" si="0"/>
        <v>73.656000000000006</v>
      </c>
      <c r="N19" s="233">
        <f t="shared" si="1"/>
        <v>72.900000000000006</v>
      </c>
      <c r="O19" s="257">
        <f t="shared" si="2"/>
        <v>0</v>
      </c>
      <c r="P19" s="218">
        <f t="shared" si="3"/>
        <v>73.278000000000006</v>
      </c>
      <c r="Q19" s="234">
        <f t="shared" si="4"/>
        <v>0</v>
      </c>
    </row>
    <row r="20" spans="1:17" ht="24" x14ac:dyDescent="0.55000000000000004">
      <c r="A20" s="235" t="s">
        <v>43</v>
      </c>
      <c r="B20" s="236" t="s">
        <v>12</v>
      </c>
      <c r="C20" s="259">
        <f>รวมปกติ!C19</f>
        <v>1735.67</v>
      </c>
      <c r="D20" s="260">
        <f>รวมปกติ!D19</f>
        <v>1751.67</v>
      </c>
      <c r="E20" s="260">
        <f>รวมปกติ!E19</f>
        <v>0</v>
      </c>
      <c r="F20" s="261">
        <f>รวมปกติ!F19</f>
        <v>1743.67</v>
      </c>
      <c r="G20" s="268">
        <f>รวมปกติ!G19</f>
        <v>1780.1200000000001</v>
      </c>
      <c r="H20" s="265">
        <f>รวมพิเศษ!C19</f>
        <v>1207.06</v>
      </c>
      <c r="I20" s="260">
        <f>รวมพิเศษ!D19</f>
        <v>1047.94</v>
      </c>
      <c r="J20" s="260">
        <f>รวมพิเศษ!E19</f>
        <v>15</v>
      </c>
      <c r="K20" s="261">
        <f>รวมพิเศษ!F19</f>
        <v>1135</v>
      </c>
      <c r="L20" s="268">
        <f>รวมพิเศษ!G19</f>
        <v>1196.884</v>
      </c>
      <c r="M20" s="265">
        <f t="shared" si="0"/>
        <v>2942.73</v>
      </c>
      <c r="N20" s="237">
        <f t="shared" si="1"/>
        <v>2799.61</v>
      </c>
      <c r="O20" s="260">
        <f t="shared" si="2"/>
        <v>15</v>
      </c>
      <c r="P20" s="215">
        <f t="shared" si="3"/>
        <v>2878.67</v>
      </c>
      <c r="Q20" s="238">
        <f t="shared" si="4"/>
        <v>2977.0039999999999</v>
      </c>
    </row>
    <row r="21" spans="1:17" ht="24" x14ac:dyDescent="0.55000000000000004">
      <c r="A21" s="231"/>
      <c r="B21" s="232" t="s">
        <v>105</v>
      </c>
      <c r="C21" s="256">
        <f>รวมปกติ!C20</f>
        <v>28.8</v>
      </c>
      <c r="D21" s="257">
        <f>รวมปกติ!D20</f>
        <v>42.300000000000004</v>
      </c>
      <c r="E21" s="257">
        <f>รวมปกติ!E20</f>
        <v>1.8</v>
      </c>
      <c r="F21" s="258">
        <f>รวมปกติ!F20</f>
        <v>36.450000000000003</v>
      </c>
      <c r="G21" s="267"/>
      <c r="H21" s="264">
        <f>รวมพิเศษ!C20</f>
        <v>59.4</v>
      </c>
      <c r="I21" s="257">
        <f>รวมพิเศษ!D20</f>
        <v>61.65</v>
      </c>
      <c r="J21" s="257">
        <f>รวมพิเศษ!E20</f>
        <v>2.7</v>
      </c>
      <c r="K21" s="258">
        <f>รวมพิเศษ!F20</f>
        <v>61.884000000000007</v>
      </c>
      <c r="L21" s="267"/>
      <c r="M21" s="264">
        <f t="shared" si="0"/>
        <v>88.2</v>
      </c>
      <c r="N21" s="233">
        <f t="shared" si="1"/>
        <v>103.95</v>
      </c>
      <c r="O21" s="257">
        <f t="shared" si="2"/>
        <v>4.5</v>
      </c>
      <c r="P21" s="218">
        <f t="shared" si="3"/>
        <v>98.334000000000003</v>
      </c>
      <c r="Q21" s="234">
        <f t="shared" si="4"/>
        <v>0</v>
      </c>
    </row>
    <row r="22" spans="1:17" ht="24" x14ac:dyDescent="0.55000000000000004">
      <c r="A22" s="235" t="s">
        <v>47</v>
      </c>
      <c r="B22" s="236" t="s">
        <v>12</v>
      </c>
      <c r="C22" s="259">
        <f>รวมปกติ!C21</f>
        <v>561.05999999999995</v>
      </c>
      <c r="D22" s="260">
        <f>รวมปกติ!D21</f>
        <v>558.28</v>
      </c>
      <c r="E22" s="260">
        <f>รวมปกติ!E21</f>
        <v>43.83</v>
      </c>
      <c r="F22" s="261">
        <f>รวมปกติ!F21</f>
        <v>581.58000000000004</v>
      </c>
      <c r="G22" s="268">
        <f>รวมปกติ!G21</f>
        <v>595</v>
      </c>
      <c r="H22" s="265">
        <f>รวมพิเศษ!C21</f>
        <v>153.78</v>
      </c>
      <c r="I22" s="260">
        <f>รวมพิเศษ!D21</f>
        <v>181.28</v>
      </c>
      <c r="J22" s="260">
        <f>รวมพิเศษ!E21</f>
        <v>41.83</v>
      </c>
      <c r="K22" s="261">
        <f>รวมพิเศษ!F21</f>
        <v>188.44</v>
      </c>
      <c r="L22" s="268">
        <f>รวมพิเศษ!G21</f>
        <v>285.94</v>
      </c>
      <c r="M22" s="265">
        <f t="shared" si="0"/>
        <v>714.83999999999992</v>
      </c>
      <c r="N22" s="237">
        <f t="shared" si="1"/>
        <v>739.56</v>
      </c>
      <c r="O22" s="260">
        <f t="shared" si="2"/>
        <v>85.66</v>
      </c>
      <c r="P22" s="215">
        <f t="shared" si="3"/>
        <v>770.02</v>
      </c>
      <c r="Q22" s="238">
        <f t="shared" si="4"/>
        <v>880.94</v>
      </c>
    </row>
    <row r="23" spans="1:17" ht="24" x14ac:dyDescent="0.55000000000000004">
      <c r="A23" s="231"/>
      <c r="B23" s="232" t="s">
        <v>105</v>
      </c>
      <c r="C23" s="256">
        <f>รวมปกติ!C22</f>
        <v>6.34</v>
      </c>
      <c r="D23" s="257">
        <f>รวมปกติ!D22</f>
        <v>20.5</v>
      </c>
      <c r="E23" s="257">
        <f>รวมปกติ!E22</f>
        <v>0</v>
      </c>
      <c r="F23" s="258">
        <f>รวมปกติ!F22</f>
        <v>13.42</v>
      </c>
      <c r="G23" s="267"/>
      <c r="H23" s="264">
        <f>รวมพิเศษ!C22</f>
        <v>93.5</v>
      </c>
      <c r="I23" s="257">
        <f>รวมพิเศษ!D22</f>
        <v>90.5</v>
      </c>
      <c r="J23" s="257">
        <f>รวมพิเศษ!E22</f>
        <v>11</v>
      </c>
      <c r="K23" s="258">
        <f>รวมพิเศษ!F22</f>
        <v>97.5</v>
      </c>
      <c r="L23" s="267"/>
      <c r="M23" s="264">
        <f t="shared" si="0"/>
        <v>99.84</v>
      </c>
      <c r="N23" s="233">
        <f t="shared" si="1"/>
        <v>111</v>
      </c>
      <c r="O23" s="257">
        <f t="shared" si="2"/>
        <v>11</v>
      </c>
      <c r="P23" s="218">
        <f t="shared" si="3"/>
        <v>110.92</v>
      </c>
      <c r="Q23" s="234">
        <f t="shared" si="4"/>
        <v>0</v>
      </c>
    </row>
    <row r="24" spans="1:17" ht="24" x14ac:dyDescent="0.55000000000000004">
      <c r="A24" s="235" t="s">
        <v>48</v>
      </c>
      <c r="B24" s="236" t="s">
        <v>12</v>
      </c>
      <c r="C24" s="259">
        <f>รวมปกติ!C23</f>
        <v>1218.56</v>
      </c>
      <c r="D24" s="260">
        <f>รวมปกติ!D23</f>
        <v>1105.72</v>
      </c>
      <c r="E24" s="260">
        <f>รวมปกติ!E23</f>
        <v>2.17</v>
      </c>
      <c r="F24" s="261">
        <f>รวมปกติ!F23</f>
        <v>1163.22</v>
      </c>
      <c r="G24" s="268">
        <f>รวมปกติ!G23</f>
        <v>1174.8</v>
      </c>
      <c r="H24" s="265">
        <f>รวมพิเศษ!C23</f>
        <v>38.83</v>
      </c>
      <c r="I24" s="260">
        <f>รวมพิเศษ!D23</f>
        <v>96.33</v>
      </c>
      <c r="J24" s="260">
        <f>รวมพิเศษ!E23</f>
        <v>0</v>
      </c>
      <c r="K24" s="261">
        <f>รวมพิเศษ!F23</f>
        <v>67.58</v>
      </c>
      <c r="L24" s="268">
        <f>รวมพิเศษ!G23</f>
        <v>67.58</v>
      </c>
      <c r="M24" s="265">
        <f t="shared" si="0"/>
        <v>1257.3899999999999</v>
      </c>
      <c r="N24" s="237">
        <f t="shared" si="1"/>
        <v>1202.05</v>
      </c>
      <c r="O24" s="260">
        <f t="shared" si="2"/>
        <v>2.17</v>
      </c>
      <c r="P24" s="215">
        <f t="shared" si="3"/>
        <v>1230.8</v>
      </c>
      <c r="Q24" s="238">
        <f t="shared" si="4"/>
        <v>1242.3799999999999</v>
      </c>
    </row>
    <row r="25" spans="1:17" ht="24" x14ac:dyDescent="0.55000000000000004">
      <c r="A25" s="231"/>
      <c r="B25" s="232" t="s">
        <v>105</v>
      </c>
      <c r="C25" s="256">
        <f>รวมปกติ!C24</f>
        <v>13.5</v>
      </c>
      <c r="D25" s="257">
        <f>รวมปกติ!D24</f>
        <v>9.66</v>
      </c>
      <c r="E25" s="257">
        <f>รวมปกติ!E24</f>
        <v>0</v>
      </c>
      <c r="F25" s="258">
        <f>รวมปกติ!F24</f>
        <v>11.58</v>
      </c>
      <c r="G25" s="267"/>
      <c r="H25" s="264">
        <f>รวมพิเศษ!C24</f>
        <v>0</v>
      </c>
      <c r="I25" s="257">
        <f>รวมพิเศษ!D24</f>
        <v>0</v>
      </c>
      <c r="J25" s="257">
        <f>รวมพิเศษ!E24</f>
        <v>0</v>
      </c>
      <c r="K25" s="258">
        <f>รวมพิเศษ!F24</f>
        <v>0</v>
      </c>
      <c r="L25" s="267"/>
      <c r="M25" s="264">
        <f t="shared" si="0"/>
        <v>13.5</v>
      </c>
      <c r="N25" s="233">
        <f t="shared" si="1"/>
        <v>9.66</v>
      </c>
      <c r="O25" s="257">
        <f t="shared" si="2"/>
        <v>0</v>
      </c>
      <c r="P25" s="218">
        <f t="shared" si="3"/>
        <v>11.58</v>
      </c>
      <c r="Q25" s="234">
        <f t="shared" si="4"/>
        <v>0</v>
      </c>
    </row>
    <row r="26" spans="1:17" ht="24" x14ac:dyDescent="0.55000000000000004">
      <c r="A26" s="235" t="s">
        <v>49</v>
      </c>
      <c r="B26" s="236" t="s">
        <v>12</v>
      </c>
      <c r="C26" s="259">
        <f>รวมปกติ!C25</f>
        <v>2803.83</v>
      </c>
      <c r="D26" s="260">
        <f>รวมปกติ!D25</f>
        <v>2161.39</v>
      </c>
      <c r="E26" s="260">
        <f>รวมปกติ!E25</f>
        <v>0.67</v>
      </c>
      <c r="F26" s="261">
        <f>รวมปกติ!F25</f>
        <v>2482.94</v>
      </c>
      <c r="G26" s="268">
        <f>รวมปกติ!G25</f>
        <v>2561.94</v>
      </c>
      <c r="H26" s="265">
        <f>รวมพิเศษ!C25</f>
        <v>40.72</v>
      </c>
      <c r="I26" s="260">
        <f>รวมพิเศษ!D25</f>
        <v>67.44</v>
      </c>
      <c r="J26" s="260">
        <f>รวมพิเศษ!E25</f>
        <v>0</v>
      </c>
      <c r="K26" s="261">
        <f>รวมพิเศษ!F25</f>
        <v>54.08</v>
      </c>
      <c r="L26" s="268">
        <f>รวมพิเศษ!G25</f>
        <v>54.08</v>
      </c>
      <c r="M26" s="265">
        <f t="shared" si="0"/>
        <v>2844.5499999999997</v>
      </c>
      <c r="N26" s="237">
        <f t="shared" si="1"/>
        <v>2228.83</v>
      </c>
      <c r="O26" s="260">
        <f t="shared" si="2"/>
        <v>0.67</v>
      </c>
      <c r="P26" s="215">
        <f t="shared" si="3"/>
        <v>2537.02</v>
      </c>
      <c r="Q26" s="238">
        <f t="shared" si="4"/>
        <v>2616.02</v>
      </c>
    </row>
    <row r="27" spans="1:17" ht="24" x14ac:dyDescent="0.55000000000000004">
      <c r="A27" s="231"/>
      <c r="B27" s="232" t="s">
        <v>105</v>
      </c>
      <c r="C27" s="256">
        <f>รวมปกติ!C26</f>
        <v>84.5</v>
      </c>
      <c r="D27" s="257">
        <f>รวมปกติ!D26</f>
        <v>73.5</v>
      </c>
      <c r="E27" s="257">
        <f>รวมปกติ!E26</f>
        <v>0</v>
      </c>
      <c r="F27" s="258">
        <f>รวมปกติ!F26</f>
        <v>79</v>
      </c>
      <c r="G27" s="267"/>
      <c r="H27" s="264">
        <f>รวมพิเศษ!C26</f>
        <v>0</v>
      </c>
      <c r="I27" s="257">
        <f>รวมพิเศษ!D26</f>
        <v>0</v>
      </c>
      <c r="J27" s="257">
        <f>รวมพิเศษ!E26</f>
        <v>0</v>
      </c>
      <c r="K27" s="258">
        <f>รวมพิเศษ!F26</f>
        <v>0</v>
      </c>
      <c r="L27" s="267"/>
      <c r="M27" s="264">
        <f t="shared" si="0"/>
        <v>84.5</v>
      </c>
      <c r="N27" s="233">
        <f t="shared" si="1"/>
        <v>73.5</v>
      </c>
      <c r="O27" s="257">
        <f t="shared" si="2"/>
        <v>0</v>
      </c>
      <c r="P27" s="218">
        <f t="shared" si="3"/>
        <v>79</v>
      </c>
      <c r="Q27" s="234">
        <f t="shared" si="4"/>
        <v>0</v>
      </c>
    </row>
    <row r="28" spans="1:17" ht="24" x14ac:dyDescent="0.55000000000000004">
      <c r="A28" s="235" t="s">
        <v>60</v>
      </c>
      <c r="B28" s="236" t="s">
        <v>12</v>
      </c>
      <c r="C28" s="259">
        <f>รวมปกติ!C27</f>
        <v>882.28</v>
      </c>
      <c r="D28" s="260">
        <f>รวมปกติ!D27</f>
        <v>676.44</v>
      </c>
      <c r="E28" s="260">
        <f>รวมปกติ!E27</f>
        <v>0.11</v>
      </c>
      <c r="F28" s="261">
        <f>รวมปกติ!F27</f>
        <v>779.42</v>
      </c>
      <c r="G28" s="268">
        <f>รวมปกติ!G27</f>
        <v>786.33999999999992</v>
      </c>
      <c r="H28" s="265">
        <f>รวมพิเศษ!C27</f>
        <v>66.17</v>
      </c>
      <c r="I28" s="260">
        <f>รวมพิเศษ!D27</f>
        <v>53.5</v>
      </c>
      <c r="J28" s="260">
        <f>รวมพิเศษ!E27</f>
        <v>0</v>
      </c>
      <c r="K28" s="261">
        <f>รวมพิเศษ!F27</f>
        <v>59.83</v>
      </c>
      <c r="L28" s="268">
        <f>รวมพิเศษ!G27</f>
        <v>59.83</v>
      </c>
      <c r="M28" s="265">
        <f t="shared" si="0"/>
        <v>948.44999999999993</v>
      </c>
      <c r="N28" s="237">
        <f t="shared" si="1"/>
        <v>729.94</v>
      </c>
      <c r="O28" s="260">
        <f t="shared" si="2"/>
        <v>0.11</v>
      </c>
      <c r="P28" s="215">
        <f t="shared" si="3"/>
        <v>839.25</v>
      </c>
      <c r="Q28" s="238">
        <f t="shared" si="4"/>
        <v>846.17</v>
      </c>
    </row>
    <row r="29" spans="1:17" ht="24" x14ac:dyDescent="0.55000000000000004">
      <c r="A29" s="231"/>
      <c r="B29" s="232" t="s">
        <v>105</v>
      </c>
      <c r="C29" s="256">
        <f>รวมปกติ!C28</f>
        <v>4.5</v>
      </c>
      <c r="D29" s="257">
        <f>รวมปกติ!D28</f>
        <v>9.33</v>
      </c>
      <c r="E29" s="257">
        <f>รวมปกติ!E28</f>
        <v>0</v>
      </c>
      <c r="F29" s="258">
        <f>รวมปกติ!F28</f>
        <v>6.92</v>
      </c>
      <c r="G29" s="267"/>
      <c r="H29" s="264">
        <f>รวมพิเศษ!C28</f>
        <v>0</v>
      </c>
      <c r="I29" s="257">
        <f>รวมพิเศษ!D28</f>
        <v>0</v>
      </c>
      <c r="J29" s="257">
        <f>รวมพิเศษ!E28</f>
        <v>0</v>
      </c>
      <c r="K29" s="258">
        <f>รวมพิเศษ!F28</f>
        <v>0</v>
      </c>
      <c r="L29" s="267"/>
      <c r="M29" s="264">
        <f t="shared" si="0"/>
        <v>4.5</v>
      </c>
      <c r="N29" s="233">
        <f t="shared" si="1"/>
        <v>9.33</v>
      </c>
      <c r="O29" s="257">
        <f t="shared" si="2"/>
        <v>0</v>
      </c>
      <c r="P29" s="218">
        <f t="shared" si="3"/>
        <v>6.92</v>
      </c>
      <c r="Q29" s="234">
        <f t="shared" si="4"/>
        <v>0</v>
      </c>
    </row>
    <row r="30" spans="1:17" ht="24" x14ac:dyDescent="0.55000000000000004">
      <c r="A30" s="235" t="s">
        <v>61</v>
      </c>
      <c r="B30" s="236" t="s">
        <v>12</v>
      </c>
      <c r="C30" s="259">
        <f>รวมปกติ!C29</f>
        <v>1036.83</v>
      </c>
      <c r="D30" s="260">
        <f>รวมปกติ!D29</f>
        <v>981.67</v>
      </c>
      <c r="E30" s="260">
        <f>รวมปกติ!E29</f>
        <v>53.94</v>
      </c>
      <c r="F30" s="261">
        <f>รวมปกติ!F29</f>
        <v>1036.22</v>
      </c>
      <c r="G30" s="268">
        <f>รวมปกติ!G29</f>
        <v>1235.9000000000001</v>
      </c>
      <c r="H30" s="265">
        <f>รวมพิเศษ!C29</f>
        <v>145.5</v>
      </c>
      <c r="I30" s="260">
        <f>รวมพิเศษ!D29</f>
        <v>153.11000000000001</v>
      </c>
      <c r="J30" s="260">
        <f>รวมพิเศษ!E29</f>
        <v>20.059999999999999</v>
      </c>
      <c r="K30" s="261">
        <f>รวมพิเศษ!F29</f>
        <v>159.33000000000001</v>
      </c>
      <c r="L30" s="268">
        <f>รวมพิเศษ!G29</f>
        <v>177.09</v>
      </c>
      <c r="M30" s="265">
        <f t="shared" si="0"/>
        <v>1182.33</v>
      </c>
      <c r="N30" s="237">
        <f t="shared" si="1"/>
        <v>1134.78</v>
      </c>
      <c r="O30" s="260">
        <f t="shared" si="2"/>
        <v>74</v>
      </c>
      <c r="P30" s="215">
        <f t="shared" si="3"/>
        <v>1195.55</v>
      </c>
      <c r="Q30" s="238">
        <f t="shared" si="4"/>
        <v>1412.99</v>
      </c>
    </row>
    <row r="31" spans="1:17" ht="24" x14ac:dyDescent="0.55000000000000004">
      <c r="A31" s="231"/>
      <c r="B31" s="232" t="s">
        <v>105</v>
      </c>
      <c r="C31" s="256">
        <f>รวมปกติ!C30</f>
        <v>42.84</v>
      </c>
      <c r="D31" s="257">
        <f>รวมปกติ!D30</f>
        <v>356.5</v>
      </c>
      <c r="E31" s="257">
        <f>รวมปกติ!E30</f>
        <v>0</v>
      </c>
      <c r="F31" s="258">
        <f>รวมปกติ!F30</f>
        <v>199.67999999999998</v>
      </c>
      <c r="G31" s="267"/>
      <c r="H31" s="264">
        <f>รวมพิเศษ!C30</f>
        <v>17.5</v>
      </c>
      <c r="I31" s="257">
        <f>รวมพิเศษ!D30</f>
        <v>18</v>
      </c>
      <c r="J31" s="257">
        <f>รวมพิเศษ!E30</f>
        <v>0</v>
      </c>
      <c r="K31" s="258">
        <f>รวมพิเศษ!F30</f>
        <v>17.760000000000002</v>
      </c>
      <c r="L31" s="267"/>
      <c r="M31" s="264">
        <f t="shared" si="0"/>
        <v>60.34</v>
      </c>
      <c r="N31" s="233">
        <f t="shared" si="1"/>
        <v>374.5</v>
      </c>
      <c r="O31" s="257">
        <f t="shared" si="2"/>
        <v>0</v>
      </c>
      <c r="P31" s="218">
        <f t="shared" si="3"/>
        <v>217.43999999999997</v>
      </c>
      <c r="Q31" s="234">
        <f t="shared" si="4"/>
        <v>0</v>
      </c>
    </row>
    <row r="32" spans="1:17" ht="24" x14ac:dyDescent="0.55000000000000004">
      <c r="A32" s="235" t="s">
        <v>68</v>
      </c>
      <c r="B32" s="236" t="s">
        <v>12</v>
      </c>
      <c r="C32" s="259">
        <f>รวมปกติ!C31</f>
        <v>446</v>
      </c>
      <c r="D32" s="260">
        <f>รวมปกติ!D31</f>
        <v>487.67</v>
      </c>
      <c r="E32" s="260">
        <f>รวมปกติ!E31</f>
        <v>0.11</v>
      </c>
      <c r="F32" s="261">
        <f>รวมปกติ!F31</f>
        <v>466.89</v>
      </c>
      <c r="G32" s="269">
        <f>รวมปกติ!G31</f>
        <v>531.024</v>
      </c>
      <c r="H32" s="265">
        <f>รวมพิเศษ!C31</f>
        <v>118.61</v>
      </c>
      <c r="I32" s="260">
        <f>รวมพิเศษ!D31</f>
        <v>101.33</v>
      </c>
      <c r="J32" s="260">
        <f>รวมพิเศษ!E31</f>
        <v>52.67</v>
      </c>
      <c r="K32" s="261">
        <f>รวมพิเศษ!F31</f>
        <v>136.31</v>
      </c>
      <c r="L32" s="269">
        <f>รวมพิเศษ!G31</f>
        <v>149.81</v>
      </c>
      <c r="M32" s="265">
        <f t="shared" si="0"/>
        <v>564.61</v>
      </c>
      <c r="N32" s="237">
        <f t="shared" si="1"/>
        <v>589</v>
      </c>
      <c r="O32" s="260">
        <f t="shared" si="2"/>
        <v>52.78</v>
      </c>
      <c r="P32" s="215">
        <f t="shared" si="3"/>
        <v>603.20000000000005</v>
      </c>
      <c r="Q32" s="239">
        <f t="shared" si="4"/>
        <v>680.83400000000006</v>
      </c>
    </row>
    <row r="33" spans="1:17" ht="24" x14ac:dyDescent="0.55000000000000004">
      <c r="A33" s="231"/>
      <c r="B33" s="232" t="s">
        <v>105</v>
      </c>
      <c r="C33" s="256">
        <f>รวมปกติ!C32</f>
        <v>66.150000000000006</v>
      </c>
      <c r="D33" s="257">
        <f>รวมปกติ!D32</f>
        <v>62.1</v>
      </c>
      <c r="E33" s="257">
        <f>รวมปกติ!E32</f>
        <v>0</v>
      </c>
      <c r="F33" s="258">
        <f>รวมปกติ!F32</f>
        <v>64.134</v>
      </c>
      <c r="G33" s="267"/>
      <c r="H33" s="264">
        <f>รวมพิเศษ!C32</f>
        <v>9.4500000000000011</v>
      </c>
      <c r="I33" s="257">
        <f>รวมพิเศษ!D32</f>
        <v>17.55</v>
      </c>
      <c r="J33" s="257">
        <f>รวมพิเศษ!E32</f>
        <v>0</v>
      </c>
      <c r="K33" s="258">
        <f>รวมพิเศษ!F32</f>
        <v>13.5</v>
      </c>
      <c r="L33" s="267"/>
      <c r="M33" s="264">
        <f t="shared" si="0"/>
        <v>75.600000000000009</v>
      </c>
      <c r="N33" s="233">
        <f t="shared" si="1"/>
        <v>79.650000000000006</v>
      </c>
      <c r="O33" s="257">
        <f t="shared" si="2"/>
        <v>0</v>
      </c>
      <c r="P33" s="218">
        <f t="shared" si="3"/>
        <v>77.634</v>
      </c>
      <c r="Q33" s="234">
        <f t="shared" si="4"/>
        <v>0</v>
      </c>
    </row>
    <row r="34" spans="1:17" ht="24" x14ac:dyDescent="0.55000000000000004">
      <c r="A34" s="235" t="s">
        <v>69</v>
      </c>
      <c r="B34" s="236" t="s">
        <v>12</v>
      </c>
      <c r="C34" s="259">
        <f>รวมปกติ!C33</f>
        <v>1557.5</v>
      </c>
      <c r="D34" s="260">
        <f>รวมปกติ!D33</f>
        <v>1706.78</v>
      </c>
      <c r="E34" s="260">
        <f>รวมปกติ!E33</f>
        <v>19.329999999999998</v>
      </c>
      <c r="F34" s="261">
        <f>รวมปกติ!F33</f>
        <v>1641.81</v>
      </c>
      <c r="G34" s="268">
        <f>รวมปกติ!G33</f>
        <v>1748.4299999999998</v>
      </c>
      <c r="H34" s="265">
        <f>รวมพิเศษ!C33</f>
        <v>332.56</v>
      </c>
      <c r="I34" s="260">
        <f>รวมพิเศษ!D33</f>
        <v>380.39</v>
      </c>
      <c r="J34" s="260">
        <f>รวมพิเศษ!E33</f>
        <v>91.83</v>
      </c>
      <c r="K34" s="261">
        <f>รวมพิเศษ!F33</f>
        <v>402.39</v>
      </c>
      <c r="L34" s="268">
        <f>รวมพิเศษ!G33</f>
        <v>588.21</v>
      </c>
      <c r="M34" s="265">
        <f t="shared" si="0"/>
        <v>1890.06</v>
      </c>
      <c r="N34" s="237">
        <f t="shared" si="1"/>
        <v>2087.17</v>
      </c>
      <c r="O34" s="260">
        <f t="shared" si="2"/>
        <v>111.16</v>
      </c>
      <c r="P34" s="215">
        <f t="shared" si="3"/>
        <v>2044.1999999999998</v>
      </c>
      <c r="Q34" s="238">
        <f t="shared" si="4"/>
        <v>2336.64</v>
      </c>
    </row>
    <row r="35" spans="1:17" ht="24" x14ac:dyDescent="0.55000000000000004">
      <c r="A35" s="231"/>
      <c r="B35" s="232" t="s">
        <v>105</v>
      </c>
      <c r="C35" s="256">
        <f>รวมปกติ!C34</f>
        <v>104.745</v>
      </c>
      <c r="D35" s="257">
        <f>รวมปกติ!D34</f>
        <v>108.495</v>
      </c>
      <c r="E35" s="257">
        <f>รวมปกติ!E34</f>
        <v>0</v>
      </c>
      <c r="F35" s="258">
        <f>รวมปกติ!F34</f>
        <v>106.62</v>
      </c>
      <c r="G35" s="267"/>
      <c r="H35" s="264">
        <f>รวมพิเศษ!C34</f>
        <v>172.5</v>
      </c>
      <c r="I35" s="257">
        <f>รวมพิเศษ!D34</f>
        <v>174</v>
      </c>
      <c r="J35" s="257">
        <f>รวมพิเศษ!E34</f>
        <v>25.125</v>
      </c>
      <c r="K35" s="258">
        <f>รวมพิเศษ!F34</f>
        <v>185.82</v>
      </c>
      <c r="L35" s="267"/>
      <c r="M35" s="264">
        <f t="shared" si="0"/>
        <v>277.245</v>
      </c>
      <c r="N35" s="233">
        <f t="shared" si="1"/>
        <v>282.495</v>
      </c>
      <c r="O35" s="257">
        <f t="shared" si="2"/>
        <v>25.125</v>
      </c>
      <c r="P35" s="218">
        <f t="shared" si="3"/>
        <v>292.44</v>
      </c>
      <c r="Q35" s="234">
        <f t="shared" si="4"/>
        <v>0</v>
      </c>
    </row>
    <row r="36" spans="1:17" ht="24" x14ac:dyDescent="0.55000000000000004">
      <c r="A36" s="235" t="s">
        <v>78</v>
      </c>
      <c r="B36" s="236" t="s">
        <v>12</v>
      </c>
      <c r="C36" s="259">
        <f>รวมปกติ!C35</f>
        <v>607.55999999999995</v>
      </c>
      <c r="D36" s="260">
        <f>รวมปกติ!D35</f>
        <v>749.94</v>
      </c>
      <c r="E36" s="260">
        <f>รวมปกติ!E35</f>
        <v>24.83</v>
      </c>
      <c r="F36" s="261">
        <f>รวมปกติ!F35</f>
        <v>691.17</v>
      </c>
      <c r="G36" s="268">
        <f>รวมปกติ!G35</f>
        <v>700.88</v>
      </c>
      <c r="H36" s="265">
        <f>รวมพิเศษ!C35</f>
        <v>9.7799999999999994</v>
      </c>
      <c r="I36" s="260">
        <f>รวมพิเศษ!D35</f>
        <v>0</v>
      </c>
      <c r="J36" s="260">
        <f>รวมพิเศษ!E35</f>
        <v>0</v>
      </c>
      <c r="K36" s="261">
        <f>รวมพิเศษ!F35</f>
        <v>4.8899999999999997</v>
      </c>
      <c r="L36" s="268">
        <f>รวมพิเศษ!G35</f>
        <v>4.8899999999999997</v>
      </c>
      <c r="M36" s="265">
        <f t="shared" si="0"/>
        <v>617.33999999999992</v>
      </c>
      <c r="N36" s="237">
        <f t="shared" si="1"/>
        <v>749.94</v>
      </c>
      <c r="O36" s="260">
        <f t="shared" si="2"/>
        <v>24.83</v>
      </c>
      <c r="P36" s="215">
        <f t="shared" si="3"/>
        <v>696.06</v>
      </c>
      <c r="Q36" s="238">
        <f t="shared" si="4"/>
        <v>705.77</v>
      </c>
    </row>
    <row r="37" spans="1:17" ht="24" x14ac:dyDescent="0.55000000000000004">
      <c r="A37" s="231"/>
      <c r="B37" s="232" t="s">
        <v>105</v>
      </c>
      <c r="C37" s="256">
        <f>รวมปกติ!C36</f>
        <v>10.25</v>
      </c>
      <c r="D37" s="257">
        <f>รวมปกติ!D36</f>
        <v>9.16</v>
      </c>
      <c r="E37" s="257">
        <f>รวมปกติ!E36</f>
        <v>0</v>
      </c>
      <c r="F37" s="258">
        <f>รวมปกติ!F36</f>
        <v>9.7100000000000009</v>
      </c>
      <c r="G37" s="267"/>
      <c r="H37" s="264">
        <f>รวมพิเศษ!C36</f>
        <v>0</v>
      </c>
      <c r="I37" s="257">
        <f>รวมพิเศษ!D36</f>
        <v>0</v>
      </c>
      <c r="J37" s="257">
        <f>รวมพิเศษ!E36</f>
        <v>0</v>
      </c>
      <c r="K37" s="258">
        <f>รวมพิเศษ!F36</f>
        <v>0</v>
      </c>
      <c r="L37" s="267"/>
      <c r="M37" s="264">
        <f t="shared" si="0"/>
        <v>10.25</v>
      </c>
      <c r="N37" s="233">
        <f t="shared" ref="N37:N61" si="5">D37+I37</f>
        <v>9.16</v>
      </c>
      <c r="O37" s="257">
        <f t="shared" si="2"/>
        <v>0</v>
      </c>
      <c r="P37" s="218">
        <f t="shared" ref="P37:P61" si="6">F37+K37</f>
        <v>9.7100000000000009</v>
      </c>
      <c r="Q37" s="234">
        <f t="shared" ref="Q37:Q61" si="7">G37+L37</f>
        <v>0</v>
      </c>
    </row>
    <row r="38" spans="1:17" ht="24" x14ac:dyDescent="0.55000000000000004">
      <c r="A38" s="235" t="s">
        <v>79</v>
      </c>
      <c r="B38" s="236" t="s">
        <v>12</v>
      </c>
      <c r="C38" s="259">
        <f>รวมปกติ!C37</f>
        <v>742.33</v>
      </c>
      <c r="D38" s="260">
        <f>รวมปกติ!D37</f>
        <v>587.66999999999996</v>
      </c>
      <c r="E38" s="260">
        <f>รวมปกติ!E37</f>
        <v>0</v>
      </c>
      <c r="F38" s="261">
        <f>รวมปกติ!F37</f>
        <v>665</v>
      </c>
      <c r="G38" s="268">
        <f>รวมปกติ!G37</f>
        <v>676</v>
      </c>
      <c r="H38" s="265">
        <f>รวมพิเศษ!C37</f>
        <v>42.33</v>
      </c>
      <c r="I38" s="260">
        <f>รวมพิเศษ!D37</f>
        <v>24.06</v>
      </c>
      <c r="J38" s="260">
        <f>รวมพิเศษ!E37</f>
        <v>0</v>
      </c>
      <c r="K38" s="261">
        <f>รวมพิเศษ!F37</f>
        <v>33.19</v>
      </c>
      <c r="L38" s="268">
        <f>รวมพิเศษ!G37</f>
        <v>78.900000000000006</v>
      </c>
      <c r="M38" s="265">
        <f t="shared" si="0"/>
        <v>784.66000000000008</v>
      </c>
      <c r="N38" s="237">
        <f t="shared" si="5"/>
        <v>611.7299999999999</v>
      </c>
      <c r="O38" s="260">
        <f t="shared" si="2"/>
        <v>0</v>
      </c>
      <c r="P38" s="215">
        <f t="shared" si="6"/>
        <v>698.19</v>
      </c>
      <c r="Q38" s="238">
        <f t="shared" si="7"/>
        <v>754.9</v>
      </c>
    </row>
    <row r="39" spans="1:17" ht="24" x14ac:dyDescent="0.55000000000000004">
      <c r="A39" s="231"/>
      <c r="B39" s="232" t="s">
        <v>105</v>
      </c>
      <c r="C39" s="256">
        <f>รวมปกติ!C38</f>
        <v>10.75</v>
      </c>
      <c r="D39" s="257">
        <f>รวมปกติ!D38</f>
        <v>10.75</v>
      </c>
      <c r="E39" s="257">
        <f>รวมปกติ!E38</f>
        <v>0.5</v>
      </c>
      <c r="F39" s="258">
        <f>รวมปกติ!F38</f>
        <v>11</v>
      </c>
      <c r="G39" s="267"/>
      <c r="H39" s="264">
        <f>รวมพิเศษ!C38</f>
        <v>48.17</v>
      </c>
      <c r="I39" s="257">
        <f>รวมพิเศษ!D38</f>
        <v>32.75</v>
      </c>
      <c r="J39" s="257">
        <f>รวมพิเศษ!E38</f>
        <v>10.5</v>
      </c>
      <c r="K39" s="258">
        <f>รวมพิเศษ!F38</f>
        <v>45.71</v>
      </c>
      <c r="L39" s="267"/>
      <c r="M39" s="264">
        <f t="shared" si="0"/>
        <v>58.92</v>
      </c>
      <c r="N39" s="233">
        <f t="shared" si="5"/>
        <v>43.5</v>
      </c>
      <c r="O39" s="257">
        <f t="shared" si="2"/>
        <v>11</v>
      </c>
      <c r="P39" s="218">
        <f t="shared" si="6"/>
        <v>56.71</v>
      </c>
      <c r="Q39" s="234">
        <f t="shared" si="7"/>
        <v>0</v>
      </c>
    </row>
    <row r="40" spans="1:17" ht="24" x14ac:dyDescent="0.55000000000000004">
      <c r="A40" s="235" t="s">
        <v>85</v>
      </c>
      <c r="B40" s="236" t="s">
        <v>12</v>
      </c>
      <c r="C40" s="259">
        <f>รวมปกติ!C39</f>
        <v>825.44</v>
      </c>
      <c r="D40" s="260">
        <f>รวมปกติ!D39</f>
        <v>649.61</v>
      </c>
      <c r="E40" s="260">
        <f>รวมปกติ!E39</f>
        <v>11.28</v>
      </c>
      <c r="F40" s="261">
        <f>รวมปกติ!F39</f>
        <v>743.17</v>
      </c>
      <c r="G40" s="268">
        <f>รวมปกติ!G39</f>
        <v>743.17</v>
      </c>
      <c r="H40" s="265">
        <f>รวมพิเศษ!C39</f>
        <v>0</v>
      </c>
      <c r="I40" s="260">
        <f>รวมพิเศษ!D39</f>
        <v>0</v>
      </c>
      <c r="J40" s="260">
        <f>รวมพิเศษ!E39</f>
        <v>0</v>
      </c>
      <c r="K40" s="261">
        <f>รวมพิเศษ!F39</f>
        <v>0</v>
      </c>
      <c r="L40" s="268">
        <f>รวมพิเศษ!G39</f>
        <v>0</v>
      </c>
      <c r="M40" s="265">
        <f t="shared" si="0"/>
        <v>825.44</v>
      </c>
      <c r="N40" s="237">
        <f t="shared" si="5"/>
        <v>649.61</v>
      </c>
      <c r="O40" s="260">
        <f t="shared" si="2"/>
        <v>11.28</v>
      </c>
      <c r="P40" s="215">
        <f t="shared" si="6"/>
        <v>743.17</v>
      </c>
      <c r="Q40" s="238">
        <f t="shared" si="7"/>
        <v>743.17</v>
      </c>
    </row>
    <row r="41" spans="1:17" ht="24" x14ac:dyDescent="0.55000000000000004">
      <c r="A41" s="231"/>
      <c r="B41" s="232" t="s">
        <v>105</v>
      </c>
      <c r="C41" s="256">
        <f>รวมปกติ!C40</f>
        <v>0</v>
      </c>
      <c r="D41" s="257">
        <f>รวมปกติ!D40</f>
        <v>0</v>
      </c>
      <c r="E41" s="257">
        <f>รวมปกติ!E40</f>
        <v>0</v>
      </c>
      <c r="F41" s="258">
        <f>รวมปกติ!F40</f>
        <v>0</v>
      </c>
      <c r="G41" s="267"/>
      <c r="H41" s="264">
        <f>รวมพิเศษ!C40</f>
        <v>0</v>
      </c>
      <c r="I41" s="257">
        <f>รวมพิเศษ!D40</f>
        <v>0</v>
      </c>
      <c r="J41" s="257">
        <f>รวมพิเศษ!E40</f>
        <v>0</v>
      </c>
      <c r="K41" s="258">
        <f>รวมพิเศษ!F40</f>
        <v>0</v>
      </c>
      <c r="L41" s="267"/>
      <c r="M41" s="264">
        <f t="shared" si="0"/>
        <v>0</v>
      </c>
      <c r="N41" s="233">
        <f t="shared" si="5"/>
        <v>0</v>
      </c>
      <c r="O41" s="257">
        <f t="shared" si="2"/>
        <v>0</v>
      </c>
      <c r="P41" s="218">
        <f t="shared" si="6"/>
        <v>0</v>
      </c>
      <c r="Q41" s="234">
        <f t="shared" si="7"/>
        <v>0</v>
      </c>
    </row>
    <row r="42" spans="1:17" ht="24" x14ac:dyDescent="0.55000000000000004">
      <c r="A42" s="235" t="s">
        <v>86</v>
      </c>
      <c r="B42" s="236" t="s">
        <v>12</v>
      </c>
      <c r="C42" s="259">
        <f>รวมปกติ!C41</f>
        <v>0</v>
      </c>
      <c r="D42" s="260">
        <f>รวมปกติ!D41</f>
        <v>0</v>
      </c>
      <c r="E42" s="260">
        <f>รวมปกติ!E41</f>
        <v>0</v>
      </c>
      <c r="F42" s="261">
        <f>รวมปกติ!F41</f>
        <v>0</v>
      </c>
      <c r="G42" s="268">
        <f>รวมปกติ!G41</f>
        <v>11.700000000000001</v>
      </c>
      <c r="H42" s="265">
        <f>รวมพิเศษ!C41</f>
        <v>0</v>
      </c>
      <c r="I42" s="260">
        <f>รวมพิเศษ!D41</f>
        <v>0</v>
      </c>
      <c r="J42" s="260">
        <f>รวมพิเศษ!E41</f>
        <v>0</v>
      </c>
      <c r="K42" s="261">
        <f>รวมพิเศษ!F41</f>
        <v>0</v>
      </c>
      <c r="L42" s="268">
        <f>รวมพิเศษ!G41</f>
        <v>118.65600000000001</v>
      </c>
      <c r="M42" s="265">
        <f t="shared" si="0"/>
        <v>0</v>
      </c>
      <c r="N42" s="237">
        <f t="shared" si="5"/>
        <v>0</v>
      </c>
      <c r="O42" s="260">
        <f t="shared" si="2"/>
        <v>0</v>
      </c>
      <c r="P42" s="215">
        <f t="shared" si="6"/>
        <v>0</v>
      </c>
      <c r="Q42" s="238">
        <f t="shared" si="7"/>
        <v>130.35599999999999</v>
      </c>
    </row>
    <row r="43" spans="1:17" ht="24" x14ac:dyDescent="0.55000000000000004">
      <c r="A43" s="231"/>
      <c r="B43" s="232" t="s">
        <v>105</v>
      </c>
      <c r="C43" s="256">
        <f>รวมปกติ!C42</f>
        <v>7.2</v>
      </c>
      <c r="D43" s="257">
        <f>รวมปกติ!D42</f>
        <v>12.6</v>
      </c>
      <c r="E43" s="257">
        <f>รวมปกติ!E42</f>
        <v>3.6</v>
      </c>
      <c r="F43" s="258">
        <f>รวมปกติ!F42</f>
        <v>11.700000000000001</v>
      </c>
      <c r="G43" s="267"/>
      <c r="H43" s="264">
        <f>รวมพิเศษ!C42</f>
        <v>116.55</v>
      </c>
      <c r="I43" s="257">
        <f>รวมพิเศษ!D42</f>
        <v>114.89400000000001</v>
      </c>
      <c r="J43" s="257">
        <f>รวมพิเศษ!E42</f>
        <v>5.8500000000000005</v>
      </c>
      <c r="K43" s="258">
        <f>รวมพิเศษ!F42</f>
        <v>118.65600000000001</v>
      </c>
      <c r="L43" s="267"/>
      <c r="M43" s="264">
        <f t="shared" si="0"/>
        <v>123.75</v>
      </c>
      <c r="N43" s="233">
        <f t="shared" si="5"/>
        <v>127.494</v>
      </c>
      <c r="O43" s="257">
        <f t="shared" si="2"/>
        <v>9.4500000000000011</v>
      </c>
      <c r="P43" s="218">
        <f t="shared" si="6"/>
        <v>130.35599999999999</v>
      </c>
      <c r="Q43" s="234">
        <f t="shared" si="7"/>
        <v>0</v>
      </c>
    </row>
    <row r="44" spans="1:17" ht="24" x14ac:dyDescent="0.55000000000000004">
      <c r="A44" s="235" t="s">
        <v>87</v>
      </c>
      <c r="B44" s="236" t="s">
        <v>12</v>
      </c>
      <c r="C44" s="259">
        <f>รวมปกติ!C43</f>
        <v>0</v>
      </c>
      <c r="D44" s="260">
        <f>รวมปกติ!D43</f>
        <v>0</v>
      </c>
      <c r="E44" s="260">
        <f>รวมปกติ!E43</f>
        <v>0</v>
      </c>
      <c r="F44" s="261">
        <f>รวมปกติ!F43</f>
        <v>0</v>
      </c>
      <c r="G44" s="268">
        <f>รวมปกติ!G43</f>
        <v>0</v>
      </c>
      <c r="H44" s="265">
        <f>รวมพิเศษ!C43</f>
        <v>0</v>
      </c>
      <c r="I44" s="260">
        <f>รวมพิเศษ!D43</f>
        <v>0</v>
      </c>
      <c r="J44" s="260">
        <f>รวมพิเศษ!E43</f>
        <v>0</v>
      </c>
      <c r="K44" s="261">
        <f>รวมพิเศษ!F43</f>
        <v>0</v>
      </c>
      <c r="L44" s="268">
        <f>รวมพิเศษ!G43</f>
        <v>175.73400000000001</v>
      </c>
      <c r="M44" s="265">
        <f t="shared" si="0"/>
        <v>0</v>
      </c>
      <c r="N44" s="237">
        <f t="shared" si="5"/>
        <v>0</v>
      </c>
      <c r="O44" s="260">
        <f t="shared" si="2"/>
        <v>0</v>
      </c>
      <c r="P44" s="215">
        <f t="shared" si="6"/>
        <v>0</v>
      </c>
      <c r="Q44" s="238">
        <f t="shared" si="7"/>
        <v>175.73400000000001</v>
      </c>
    </row>
    <row r="45" spans="1:17" ht="24" x14ac:dyDescent="0.55000000000000004">
      <c r="A45" s="231"/>
      <c r="B45" s="232" t="s">
        <v>105</v>
      </c>
      <c r="C45" s="256">
        <f>รวมปกติ!C44</f>
        <v>0</v>
      </c>
      <c r="D45" s="257">
        <f>รวมปกติ!D44</f>
        <v>0</v>
      </c>
      <c r="E45" s="257">
        <f>รวมปกติ!E44</f>
        <v>0</v>
      </c>
      <c r="F45" s="258">
        <f>รวมปกติ!F44</f>
        <v>0</v>
      </c>
      <c r="G45" s="267"/>
      <c r="H45" s="264">
        <f>รวมพิเศษ!C44</f>
        <v>153</v>
      </c>
      <c r="I45" s="257">
        <f>รวมพิเศษ!D44</f>
        <v>130.95000000000002</v>
      </c>
      <c r="J45" s="257">
        <f>รวมพิเศษ!E44</f>
        <v>67.5</v>
      </c>
      <c r="K45" s="258">
        <f>รวมพิเศษ!F44</f>
        <v>175.73400000000001</v>
      </c>
      <c r="L45" s="267"/>
      <c r="M45" s="264">
        <f t="shared" si="0"/>
        <v>153</v>
      </c>
      <c r="N45" s="233">
        <f t="shared" si="5"/>
        <v>130.95000000000002</v>
      </c>
      <c r="O45" s="257">
        <f t="shared" si="2"/>
        <v>67.5</v>
      </c>
      <c r="P45" s="218">
        <f t="shared" si="6"/>
        <v>175.73400000000001</v>
      </c>
      <c r="Q45" s="234">
        <f t="shared" si="7"/>
        <v>0</v>
      </c>
    </row>
    <row r="46" spans="1:17" ht="24" x14ac:dyDescent="0.55000000000000004">
      <c r="A46" s="235" t="s">
        <v>111</v>
      </c>
      <c r="B46" s="236" t="s">
        <v>12</v>
      </c>
      <c r="C46" s="259">
        <f>รวมปกติ!C45</f>
        <v>0</v>
      </c>
      <c r="D46" s="260">
        <f>รวมปกติ!D45</f>
        <v>0</v>
      </c>
      <c r="E46" s="260">
        <f>รวมปกติ!E45</f>
        <v>0</v>
      </c>
      <c r="F46" s="261">
        <f>รวมปกติ!F45</f>
        <v>0</v>
      </c>
      <c r="G46" s="268">
        <f>รวมปกติ!G45</f>
        <v>94.968000000000004</v>
      </c>
      <c r="H46" s="265">
        <f>รวมพิเศษ!C45</f>
        <v>0</v>
      </c>
      <c r="I46" s="260">
        <f>รวมพิเศษ!D45</f>
        <v>0</v>
      </c>
      <c r="J46" s="260">
        <f>รวมพิเศษ!E45</f>
        <v>0</v>
      </c>
      <c r="K46" s="261">
        <f>รวมพิเศษ!F45</f>
        <v>0</v>
      </c>
      <c r="L46" s="268">
        <f>รวมพิเศษ!G45</f>
        <v>0</v>
      </c>
      <c r="M46" s="265">
        <f t="shared" si="0"/>
        <v>0</v>
      </c>
      <c r="N46" s="237">
        <f t="shared" si="5"/>
        <v>0</v>
      </c>
      <c r="O46" s="260">
        <f t="shared" si="2"/>
        <v>0</v>
      </c>
      <c r="P46" s="215">
        <f t="shared" si="6"/>
        <v>0</v>
      </c>
      <c r="Q46" s="238">
        <f t="shared" si="7"/>
        <v>94.968000000000004</v>
      </c>
    </row>
    <row r="47" spans="1:17" ht="24" x14ac:dyDescent="0.55000000000000004">
      <c r="A47" s="231" t="s">
        <v>112</v>
      </c>
      <c r="B47" s="232" t="s">
        <v>105</v>
      </c>
      <c r="C47" s="256">
        <f>รวมปกติ!C46</f>
        <v>136.80000000000001</v>
      </c>
      <c r="D47" s="257">
        <f>รวมปกติ!D46</f>
        <v>53.1</v>
      </c>
      <c r="E47" s="257">
        <f>รวมปกติ!E46</f>
        <v>0</v>
      </c>
      <c r="F47" s="258">
        <f>รวมปกติ!F46</f>
        <v>94.968000000000004</v>
      </c>
      <c r="G47" s="267"/>
      <c r="H47" s="264">
        <f>รวมพิเศษ!C46</f>
        <v>0</v>
      </c>
      <c r="I47" s="257">
        <f>รวมพิเศษ!D46</f>
        <v>0</v>
      </c>
      <c r="J47" s="257">
        <f>รวมพิเศษ!E46</f>
        <v>0</v>
      </c>
      <c r="K47" s="258">
        <f>รวมพิเศษ!F46</f>
        <v>0</v>
      </c>
      <c r="L47" s="267"/>
      <c r="M47" s="264">
        <f t="shared" si="0"/>
        <v>136.80000000000001</v>
      </c>
      <c r="N47" s="233">
        <f t="shared" si="5"/>
        <v>53.1</v>
      </c>
      <c r="O47" s="257">
        <f t="shared" si="2"/>
        <v>0</v>
      </c>
      <c r="P47" s="218">
        <f t="shared" si="6"/>
        <v>94.968000000000004</v>
      </c>
      <c r="Q47" s="234">
        <f t="shared" si="7"/>
        <v>0</v>
      </c>
    </row>
    <row r="48" spans="1:17" ht="24" x14ac:dyDescent="0.55000000000000004">
      <c r="A48" s="235" t="s">
        <v>89</v>
      </c>
      <c r="B48" s="236" t="s">
        <v>12</v>
      </c>
      <c r="C48" s="259">
        <f>รวมปกติ!C47</f>
        <v>2050.17</v>
      </c>
      <c r="D48" s="260">
        <f>รวมปกติ!D47</f>
        <v>1341.33</v>
      </c>
      <c r="E48" s="260">
        <f>รวมปกติ!E47</f>
        <v>57.5</v>
      </c>
      <c r="F48" s="261">
        <f>รวมปกติ!F47</f>
        <v>1724.5</v>
      </c>
      <c r="G48" s="268">
        <f>รวมปกติ!G47</f>
        <v>1724.8779999999999</v>
      </c>
      <c r="H48" s="265">
        <f>รวมพิเศษ!C47</f>
        <v>368.5</v>
      </c>
      <c r="I48" s="260">
        <f>รวมพิเศษ!D47</f>
        <v>260.17</v>
      </c>
      <c r="J48" s="260">
        <f>รวมพิเศษ!E47</f>
        <v>0</v>
      </c>
      <c r="K48" s="261">
        <f>รวมพิเศษ!F47</f>
        <v>314.33</v>
      </c>
      <c r="L48" s="268">
        <f>รวมพิเศษ!G47</f>
        <v>314.33</v>
      </c>
      <c r="M48" s="265">
        <f t="shared" si="0"/>
        <v>2418.67</v>
      </c>
      <c r="N48" s="237">
        <f t="shared" si="5"/>
        <v>1601.5</v>
      </c>
      <c r="O48" s="260">
        <f t="shared" si="2"/>
        <v>57.5</v>
      </c>
      <c r="P48" s="215">
        <f t="shared" si="6"/>
        <v>2038.83</v>
      </c>
      <c r="Q48" s="238">
        <f t="shared" si="7"/>
        <v>2039.2079999999999</v>
      </c>
    </row>
    <row r="49" spans="1:17" ht="24" x14ac:dyDescent="0.55000000000000004">
      <c r="A49" s="231"/>
      <c r="B49" s="232" t="s">
        <v>105</v>
      </c>
      <c r="C49" s="256">
        <f>รวมปกติ!C48</f>
        <v>0</v>
      </c>
      <c r="D49" s="257">
        <f>รวมปกติ!D48</f>
        <v>0.75600000000000001</v>
      </c>
      <c r="E49" s="257">
        <f>รวมปกติ!E48</f>
        <v>0</v>
      </c>
      <c r="F49" s="258">
        <f>รวมปกติ!F48</f>
        <v>0.378</v>
      </c>
      <c r="G49" s="267"/>
      <c r="H49" s="264">
        <f>รวมพิเศษ!C48</f>
        <v>0</v>
      </c>
      <c r="I49" s="257">
        <f>รวมพิเศษ!D48</f>
        <v>0</v>
      </c>
      <c r="J49" s="257">
        <f>รวมพิเศษ!E48</f>
        <v>0</v>
      </c>
      <c r="K49" s="258">
        <f>รวมพิเศษ!F48</f>
        <v>0</v>
      </c>
      <c r="L49" s="267"/>
      <c r="M49" s="264">
        <f t="shared" si="0"/>
        <v>0</v>
      </c>
      <c r="N49" s="233">
        <f t="shared" si="5"/>
        <v>0.75600000000000001</v>
      </c>
      <c r="O49" s="257">
        <f t="shared" si="2"/>
        <v>0</v>
      </c>
      <c r="P49" s="218">
        <f t="shared" si="6"/>
        <v>0.378</v>
      </c>
      <c r="Q49" s="234">
        <f t="shared" si="7"/>
        <v>0</v>
      </c>
    </row>
    <row r="50" spans="1:17" ht="24" x14ac:dyDescent="0.55000000000000004">
      <c r="A50" s="235" t="s">
        <v>92</v>
      </c>
      <c r="B50" s="236" t="s">
        <v>12</v>
      </c>
      <c r="C50" s="259">
        <f>รวมปกติ!C49</f>
        <v>195.72</v>
      </c>
      <c r="D50" s="260">
        <f>รวมปกติ!D49</f>
        <v>182.89</v>
      </c>
      <c r="E50" s="260">
        <f>รวมปกติ!E49</f>
        <v>0.22</v>
      </c>
      <c r="F50" s="261">
        <f>รวมปกติ!F49</f>
        <v>189.42</v>
      </c>
      <c r="G50" s="268">
        <f>รวมปกติ!G49</f>
        <v>220.07999999999998</v>
      </c>
      <c r="H50" s="265">
        <f>รวมพิเศษ!C49</f>
        <v>0</v>
      </c>
      <c r="I50" s="260">
        <f>รวมพิเศษ!D49</f>
        <v>0</v>
      </c>
      <c r="J50" s="260">
        <f>รวมพิเศษ!E49</f>
        <v>0</v>
      </c>
      <c r="K50" s="261">
        <f>รวมพิเศษ!F49</f>
        <v>0</v>
      </c>
      <c r="L50" s="268">
        <f>รวมพิเศษ!G49</f>
        <v>0</v>
      </c>
      <c r="M50" s="265">
        <f t="shared" si="0"/>
        <v>195.72</v>
      </c>
      <c r="N50" s="237">
        <f t="shared" si="5"/>
        <v>182.89</v>
      </c>
      <c r="O50" s="260">
        <f t="shared" si="2"/>
        <v>0.22</v>
      </c>
      <c r="P50" s="215">
        <f t="shared" si="6"/>
        <v>189.42</v>
      </c>
      <c r="Q50" s="238">
        <f t="shared" si="7"/>
        <v>220.07999999999998</v>
      </c>
    </row>
    <row r="51" spans="1:17" ht="24" x14ac:dyDescent="0.55000000000000004">
      <c r="A51" s="231"/>
      <c r="B51" s="232" t="s">
        <v>105</v>
      </c>
      <c r="C51" s="256">
        <f>รวมปกติ!C50</f>
        <v>30.34</v>
      </c>
      <c r="D51" s="257">
        <f>รวมปกติ!D50</f>
        <v>31</v>
      </c>
      <c r="E51" s="257">
        <f>รวมปกติ!E50</f>
        <v>0</v>
      </c>
      <c r="F51" s="258">
        <f>รวมปกติ!F50</f>
        <v>30.66</v>
      </c>
      <c r="G51" s="267"/>
      <c r="H51" s="264">
        <f>รวมพิเศษ!C50</f>
        <v>0</v>
      </c>
      <c r="I51" s="257">
        <f>รวมพิเศษ!D50</f>
        <v>0</v>
      </c>
      <c r="J51" s="257">
        <f>รวมพิเศษ!E50</f>
        <v>0</v>
      </c>
      <c r="K51" s="258">
        <f>รวมพิเศษ!F50</f>
        <v>0</v>
      </c>
      <c r="L51" s="267"/>
      <c r="M51" s="264">
        <f t="shared" si="0"/>
        <v>30.34</v>
      </c>
      <c r="N51" s="233">
        <f t="shared" si="5"/>
        <v>31</v>
      </c>
      <c r="O51" s="257">
        <f t="shared" si="2"/>
        <v>0</v>
      </c>
      <c r="P51" s="218">
        <f t="shared" si="6"/>
        <v>30.66</v>
      </c>
      <c r="Q51" s="234">
        <f t="shared" si="7"/>
        <v>0</v>
      </c>
    </row>
    <row r="52" spans="1:17" ht="24" x14ac:dyDescent="0.55000000000000004">
      <c r="A52" s="235" t="s">
        <v>93</v>
      </c>
      <c r="B52" s="236" t="s">
        <v>12</v>
      </c>
      <c r="C52" s="259">
        <f>รวมปกติ!C51</f>
        <v>1101.5</v>
      </c>
      <c r="D52" s="260">
        <f>รวมปกติ!D51</f>
        <v>895.67</v>
      </c>
      <c r="E52" s="260">
        <f>รวมปกติ!E51</f>
        <v>11.33</v>
      </c>
      <c r="F52" s="261">
        <f>รวมปกติ!F51</f>
        <v>1004.25</v>
      </c>
      <c r="G52" s="268">
        <f>รวมปกติ!G51</f>
        <v>1004.25</v>
      </c>
      <c r="H52" s="265">
        <f>รวมพิเศษ!C51</f>
        <v>0</v>
      </c>
      <c r="I52" s="260">
        <f>รวมพิเศษ!D51</f>
        <v>0</v>
      </c>
      <c r="J52" s="260">
        <f>รวมพิเศษ!E51</f>
        <v>0</v>
      </c>
      <c r="K52" s="261">
        <f>รวมพิเศษ!F51</f>
        <v>0</v>
      </c>
      <c r="L52" s="268">
        <f>รวมพิเศษ!G51</f>
        <v>0</v>
      </c>
      <c r="M52" s="265">
        <f t="shared" si="0"/>
        <v>1101.5</v>
      </c>
      <c r="N52" s="237">
        <f t="shared" si="5"/>
        <v>895.67</v>
      </c>
      <c r="O52" s="260">
        <f t="shared" si="2"/>
        <v>11.33</v>
      </c>
      <c r="P52" s="215">
        <f t="shared" si="6"/>
        <v>1004.25</v>
      </c>
      <c r="Q52" s="238">
        <f t="shared" si="7"/>
        <v>1004.25</v>
      </c>
    </row>
    <row r="53" spans="1:17" ht="24" x14ac:dyDescent="0.55000000000000004">
      <c r="A53" s="231"/>
      <c r="B53" s="232" t="s">
        <v>105</v>
      </c>
      <c r="C53" s="256">
        <f>รวมปกติ!C52</f>
        <v>0</v>
      </c>
      <c r="D53" s="257">
        <f>รวมปกติ!D52</f>
        <v>0</v>
      </c>
      <c r="E53" s="257">
        <f>รวมปกติ!E52</f>
        <v>0</v>
      </c>
      <c r="F53" s="258">
        <f>รวมปกติ!F52</f>
        <v>0</v>
      </c>
      <c r="G53" s="267"/>
      <c r="H53" s="264">
        <f>รวมพิเศษ!C52</f>
        <v>0</v>
      </c>
      <c r="I53" s="257">
        <f>รวมพิเศษ!D52</f>
        <v>0</v>
      </c>
      <c r="J53" s="257">
        <f>รวมพิเศษ!E52</f>
        <v>0</v>
      </c>
      <c r="K53" s="258">
        <f>รวมพิเศษ!F52</f>
        <v>0</v>
      </c>
      <c r="L53" s="267"/>
      <c r="M53" s="264">
        <f t="shared" si="0"/>
        <v>0</v>
      </c>
      <c r="N53" s="233">
        <f t="shared" si="5"/>
        <v>0</v>
      </c>
      <c r="O53" s="257">
        <f t="shared" si="2"/>
        <v>0</v>
      </c>
      <c r="P53" s="218">
        <f t="shared" si="6"/>
        <v>0</v>
      </c>
      <c r="Q53" s="234">
        <f t="shared" si="7"/>
        <v>0</v>
      </c>
    </row>
    <row r="54" spans="1:17" ht="24" x14ac:dyDescent="0.55000000000000004">
      <c r="A54" s="235" t="s">
        <v>94</v>
      </c>
      <c r="B54" s="236" t="s">
        <v>12</v>
      </c>
      <c r="C54" s="259">
        <f>รวมปกติ!C53</f>
        <v>131.78</v>
      </c>
      <c r="D54" s="260">
        <f>รวมปกติ!D53</f>
        <v>139.56</v>
      </c>
      <c r="E54" s="260">
        <f>รวมปกติ!E53</f>
        <v>0.28000000000000003</v>
      </c>
      <c r="F54" s="261">
        <f>รวมปกติ!F53</f>
        <v>135.81</v>
      </c>
      <c r="G54" s="268">
        <f>รวมปกติ!G53</f>
        <v>135.81</v>
      </c>
      <c r="H54" s="265">
        <f>รวมพิเศษ!C53</f>
        <v>0</v>
      </c>
      <c r="I54" s="260">
        <f>รวมพิเศษ!D53</f>
        <v>0</v>
      </c>
      <c r="J54" s="260">
        <f>รวมพิเศษ!E53</f>
        <v>0</v>
      </c>
      <c r="K54" s="261">
        <f>รวมพิเศษ!F53</f>
        <v>0</v>
      </c>
      <c r="L54" s="268">
        <f>รวมพิเศษ!G53</f>
        <v>0</v>
      </c>
      <c r="M54" s="265">
        <f t="shared" si="0"/>
        <v>131.78</v>
      </c>
      <c r="N54" s="237">
        <f t="shared" si="5"/>
        <v>139.56</v>
      </c>
      <c r="O54" s="260">
        <f t="shared" si="2"/>
        <v>0.28000000000000003</v>
      </c>
      <c r="P54" s="215">
        <f t="shared" si="6"/>
        <v>135.81</v>
      </c>
      <c r="Q54" s="238">
        <f t="shared" si="7"/>
        <v>135.81</v>
      </c>
    </row>
    <row r="55" spans="1:17" ht="24" x14ac:dyDescent="0.55000000000000004">
      <c r="A55" s="231"/>
      <c r="B55" s="232" t="s">
        <v>105</v>
      </c>
      <c r="C55" s="256">
        <f>รวมปกติ!C54</f>
        <v>0</v>
      </c>
      <c r="D55" s="257">
        <f>รวมปกติ!D54</f>
        <v>0</v>
      </c>
      <c r="E55" s="257">
        <f>รวมปกติ!E54</f>
        <v>0</v>
      </c>
      <c r="F55" s="258">
        <f>รวมปกติ!F54</f>
        <v>0</v>
      </c>
      <c r="G55" s="267"/>
      <c r="H55" s="264">
        <f>รวมพิเศษ!C54</f>
        <v>0</v>
      </c>
      <c r="I55" s="257">
        <f>รวมพิเศษ!D54</f>
        <v>0</v>
      </c>
      <c r="J55" s="257">
        <f>รวมพิเศษ!E54</f>
        <v>0</v>
      </c>
      <c r="K55" s="258">
        <f>รวมพิเศษ!F54</f>
        <v>0</v>
      </c>
      <c r="L55" s="267"/>
      <c r="M55" s="264">
        <f t="shared" si="0"/>
        <v>0</v>
      </c>
      <c r="N55" s="233">
        <f t="shared" si="5"/>
        <v>0</v>
      </c>
      <c r="O55" s="257">
        <f t="shared" si="2"/>
        <v>0</v>
      </c>
      <c r="P55" s="218">
        <f t="shared" si="6"/>
        <v>0</v>
      </c>
      <c r="Q55" s="234">
        <f t="shared" si="7"/>
        <v>0</v>
      </c>
    </row>
    <row r="56" spans="1:17" ht="24" x14ac:dyDescent="0.55000000000000004">
      <c r="A56" s="235" t="s">
        <v>97</v>
      </c>
      <c r="B56" s="236" t="s">
        <v>12</v>
      </c>
      <c r="C56" s="259">
        <f>รวมปกติ!C55</f>
        <v>457.72</v>
      </c>
      <c r="D56" s="260">
        <f>รวมปกติ!D55</f>
        <v>491.11</v>
      </c>
      <c r="E56" s="260">
        <f>รวมปกติ!E55</f>
        <v>6</v>
      </c>
      <c r="F56" s="261">
        <f>รวมปกติ!F55</f>
        <v>477.42</v>
      </c>
      <c r="G56" s="268">
        <f>รวมปกติ!G55</f>
        <v>477.42</v>
      </c>
      <c r="H56" s="265">
        <f>รวมพิเศษ!C55</f>
        <v>20</v>
      </c>
      <c r="I56" s="260">
        <f>รวมพิเศษ!D55</f>
        <v>11.11</v>
      </c>
      <c r="J56" s="260">
        <f>รวมพิเศษ!E55</f>
        <v>5.5</v>
      </c>
      <c r="K56" s="261">
        <f>รวมพิเศษ!F55</f>
        <v>18.309999999999999</v>
      </c>
      <c r="L56" s="268">
        <f>รวมพิเศษ!G55</f>
        <v>18.309999999999999</v>
      </c>
      <c r="M56" s="265">
        <f t="shared" si="0"/>
        <v>477.72</v>
      </c>
      <c r="N56" s="237">
        <f t="shared" si="5"/>
        <v>502.22</v>
      </c>
      <c r="O56" s="260">
        <f t="shared" si="2"/>
        <v>11.5</v>
      </c>
      <c r="P56" s="215">
        <f t="shared" si="6"/>
        <v>495.73</v>
      </c>
      <c r="Q56" s="238">
        <f t="shared" si="7"/>
        <v>495.73</v>
      </c>
    </row>
    <row r="57" spans="1:17" ht="24" x14ac:dyDescent="0.55000000000000004">
      <c r="A57" s="231"/>
      <c r="B57" s="232" t="s">
        <v>105</v>
      </c>
      <c r="C57" s="256">
        <f>รวมปกติ!C56</f>
        <v>0</v>
      </c>
      <c r="D57" s="257">
        <f>รวมปกติ!D56</f>
        <v>0</v>
      </c>
      <c r="E57" s="257">
        <f>รวมปกติ!E56</f>
        <v>0</v>
      </c>
      <c r="F57" s="258">
        <f>รวมปกติ!F56</f>
        <v>0</v>
      </c>
      <c r="G57" s="267"/>
      <c r="H57" s="264">
        <f>รวมพิเศษ!C56</f>
        <v>0</v>
      </c>
      <c r="I57" s="257">
        <f>รวมพิเศษ!D56</f>
        <v>0</v>
      </c>
      <c r="J57" s="257">
        <f>รวมพิเศษ!E56</f>
        <v>0</v>
      </c>
      <c r="K57" s="258">
        <f>รวมพิเศษ!F56</f>
        <v>0</v>
      </c>
      <c r="L57" s="267"/>
      <c r="M57" s="264">
        <f t="shared" si="0"/>
        <v>0</v>
      </c>
      <c r="N57" s="233">
        <f t="shared" si="5"/>
        <v>0</v>
      </c>
      <c r="O57" s="257">
        <f t="shared" si="2"/>
        <v>0</v>
      </c>
      <c r="P57" s="218">
        <f t="shared" si="6"/>
        <v>0</v>
      </c>
      <c r="Q57" s="234">
        <f t="shared" si="7"/>
        <v>0</v>
      </c>
    </row>
    <row r="58" spans="1:17" ht="24" x14ac:dyDescent="0.55000000000000004">
      <c r="A58" s="235" t="s">
        <v>98</v>
      </c>
      <c r="B58" s="236" t="s">
        <v>12</v>
      </c>
      <c r="C58" s="259">
        <f>รวมปกติ!C57</f>
        <v>73.5</v>
      </c>
      <c r="D58" s="260">
        <f>รวมปกติ!D57</f>
        <v>48.61</v>
      </c>
      <c r="E58" s="260">
        <f>รวมปกติ!E57</f>
        <v>0.28000000000000003</v>
      </c>
      <c r="F58" s="261">
        <f>รวมปกติ!F57</f>
        <v>61.19</v>
      </c>
      <c r="G58" s="268">
        <f>รวมปกติ!G57</f>
        <v>61.19</v>
      </c>
      <c r="H58" s="265">
        <f>รวมพิเศษ!C57</f>
        <v>0</v>
      </c>
      <c r="I58" s="260">
        <f>รวมพิเศษ!D57</f>
        <v>0</v>
      </c>
      <c r="J58" s="260">
        <f>รวมพิเศษ!E57</f>
        <v>0</v>
      </c>
      <c r="K58" s="261">
        <f>รวมพิเศษ!F57</f>
        <v>0</v>
      </c>
      <c r="L58" s="268">
        <f>รวมพิเศษ!G57</f>
        <v>0</v>
      </c>
      <c r="M58" s="265">
        <f t="shared" si="0"/>
        <v>73.5</v>
      </c>
      <c r="N58" s="237">
        <f t="shared" si="5"/>
        <v>48.61</v>
      </c>
      <c r="O58" s="260">
        <f t="shared" si="2"/>
        <v>0.28000000000000003</v>
      </c>
      <c r="P58" s="215">
        <f t="shared" si="6"/>
        <v>61.19</v>
      </c>
      <c r="Q58" s="238">
        <f t="shared" si="7"/>
        <v>61.19</v>
      </c>
    </row>
    <row r="59" spans="1:17" ht="24" x14ac:dyDescent="0.55000000000000004">
      <c r="A59" s="231"/>
      <c r="B59" s="232" t="s">
        <v>105</v>
      </c>
      <c r="C59" s="256">
        <f>รวมปกติ!C58</f>
        <v>0</v>
      </c>
      <c r="D59" s="257">
        <f>รวมปกติ!D58</f>
        <v>0</v>
      </c>
      <c r="E59" s="257">
        <f>รวมปกติ!E58</f>
        <v>0</v>
      </c>
      <c r="F59" s="258">
        <f>รวมปกติ!F58</f>
        <v>0</v>
      </c>
      <c r="G59" s="267"/>
      <c r="H59" s="264">
        <f>รวมพิเศษ!C58</f>
        <v>0</v>
      </c>
      <c r="I59" s="257">
        <f>รวมพิเศษ!D58</f>
        <v>0</v>
      </c>
      <c r="J59" s="257">
        <f>รวมพิเศษ!E58</f>
        <v>0</v>
      </c>
      <c r="K59" s="258">
        <f>รวมพิเศษ!F58</f>
        <v>0</v>
      </c>
      <c r="L59" s="267"/>
      <c r="M59" s="264">
        <f t="shared" si="0"/>
        <v>0</v>
      </c>
      <c r="N59" s="233">
        <f t="shared" si="5"/>
        <v>0</v>
      </c>
      <c r="O59" s="257">
        <f t="shared" si="2"/>
        <v>0</v>
      </c>
      <c r="P59" s="218">
        <f t="shared" si="6"/>
        <v>0</v>
      </c>
      <c r="Q59" s="234">
        <f t="shared" si="7"/>
        <v>0</v>
      </c>
    </row>
    <row r="60" spans="1:17" ht="24" x14ac:dyDescent="0.55000000000000004">
      <c r="A60" s="240" t="s">
        <v>113</v>
      </c>
      <c r="B60" s="236" t="s">
        <v>12</v>
      </c>
      <c r="C60" s="259">
        <f>รวมปกติ!C59</f>
        <v>180.5</v>
      </c>
      <c r="D60" s="260">
        <f>รวมปกติ!D59</f>
        <v>155.5</v>
      </c>
      <c r="E60" s="260">
        <f>รวมปกติ!E59</f>
        <v>0</v>
      </c>
      <c r="F60" s="261">
        <f>รวมปกติ!F59</f>
        <v>168</v>
      </c>
      <c r="G60" s="268">
        <f>รวมปกติ!G59</f>
        <v>168</v>
      </c>
      <c r="H60" s="265">
        <f>รวมพิเศษ!C59</f>
        <v>0</v>
      </c>
      <c r="I60" s="260">
        <f>รวมพิเศษ!D59</f>
        <v>0</v>
      </c>
      <c r="J60" s="260">
        <f>รวมพิเศษ!E59</f>
        <v>0</v>
      </c>
      <c r="K60" s="261">
        <f>รวมพิเศษ!F59</f>
        <v>0</v>
      </c>
      <c r="L60" s="268">
        <f>รวมพิเศษ!G59</f>
        <v>0</v>
      </c>
      <c r="M60" s="265">
        <f t="shared" si="0"/>
        <v>180.5</v>
      </c>
      <c r="N60" s="237">
        <f t="shared" si="5"/>
        <v>155.5</v>
      </c>
      <c r="O60" s="260">
        <f t="shared" si="2"/>
        <v>0</v>
      </c>
      <c r="P60" s="215">
        <f t="shared" si="6"/>
        <v>168</v>
      </c>
      <c r="Q60" s="238">
        <f t="shared" si="7"/>
        <v>168</v>
      </c>
    </row>
    <row r="61" spans="1:17" ht="24" x14ac:dyDescent="0.55000000000000004">
      <c r="A61" s="231" t="s">
        <v>114</v>
      </c>
      <c r="B61" s="232" t="s">
        <v>105</v>
      </c>
      <c r="C61" s="256">
        <f>รวมปกติ!C60</f>
        <v>0</v>
      </c>
      <c r="D61" s="257">
        <f>รวมปกติ!D60</f>
        <v>0</v>
      </c>
      <c r="E61" s="257">
        <f>รวมปกติ!E60</f>
        <v>0</v>
      </c>
      <c r="F61" s="258">
        <f>รวมปกติ!F60</f>
        <v>0</v>
      </c>
      <c r="G61" s="267"/>
      <c r="H61" s="264">
        <f>รวมพิเศษ!C60</f>
        <v>0</v>
      </c>
      <c r="I61" s="257">
        <f>รวมพิเศษ!D60</f>
        <v>0</v>
      </c>
      <c r="J61" s="257">
        <f>รวมพิเศษ!E60</f>
        <v>0</v>
      </c>
      <c r="K61" s="258">
        <f>รวมพิเศษ!F60</f>
        <v>0</v>
      </c>
      <c r="L61" s="267"/>
      <c r="M61" s="264">
        <f t="shared" si="0"/>
        <v>0</v>
      </c>
      <c r="N61" s="233">
        <f t="shared" si="5"/>
        <v>0</v>
      </c>
      <c r="O61" s="257">
        <f t="shared" si="2"/>
        <v>0</v>
      </c>
      <c r="P61" s="218">
        <f t="shared" si="6"/>
        <v>0</v>
      </c>
      <c r="Q61" s="234">
        <f t="shared" si="7"/>
        <v>0</v>
      </c>
    </row>
    <row r="62" spans="1:17" ht="24.75" thickBot="1" x14ac:dyDescent="0.6">
      <c r="A62" s="241" t="s">
        <v>106</v>
      </c>
      <c r="B62" s="242"/>
      <c r="C62" s="246">
        <f>SUM(C4:C61)</f>
        <v>23968.355</v>
      </c>
      <c r="D62" s="243">
        <f>SUM(D4:D61)</f>
        <v>21756.220999999994</v>
      </c>
      <c r="E62" s="243">
        <f>SUM(E4:E61)</f>
        <v>527.33000000000004</v>
      </c>
      <c r="F62" s="245">
        <f>ROUND(SUM(C62:E62)/2,2)</f>
        <v>23125.95</v>
      </c>
      <c r="G62" s="247">
        <f>SUM(G4:G60)</f>
        <v>23126.024000000001</v>
      </c>
      <c r="H62" s="244">
        <f>SUM(H4:H61)</f>
        <v>5052.5320000000002</v>
      </c>
      <c r="I62" s="243">
        <f>SUM(I4:I61)</f>
        <v>4855.5840000000007</v>
      </c>
      <c r="J62" s="243">
        <f>SUM(J4:J61)</f>
        <v>437.34900000000005</v>
      </c>
      <c r="K62" s="245">
        <f>ROUND(SUM(H62:J62)/2,2)</f>
        <v>5172.7299999999996</v>
      </c>
      <c r="L62" s="247">
        <f>SUM(L4:L60)</f>
        <v>5172.7660000000005</v>
      </c>
      <c r="M62" s="244">
        <f>SUM(M4:M61)</f>
        <v>29020.886999999999</v>
      </c>
      <c r="N62" s="244">
        <f>SUM(N4:N61)</f>
        <v>26611.805</v>
      </c>
      <c r="O62" s="243">
        <f>SUM(O4:O61)</f>
        <v>964.67900000000009</v>
      </c>
      <c r="P62" s="245">
        <f>ROUND(SUM(M62:O62)/2,2)</f>
        <v>28298.69</v>
      </c>
      <c r="Q62" s="247">
        <f>SUM(Q4:Q60)</f>
        <v>28298.789999999997</v>
      </c>
    </row>
  </sheetData>
  <mergeCells count="5">
    <mergeCell ref="H2:L2"/>
    <mergeCell ref="C2:G2"/>
    <mergeCell ref="M2:Q2"/>
    <mergeCell ref="A2:A3"/>
    <mergeCell ref="B2:B3"/>
  </mergeCells>
  <pageMargins left="0.25" right="0.25" top="0.24" bottom="0.17" header="0.22" footer="0.17"/>
  <pageSetup paperSize="9" scale="7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ปกติ</vt:lpstr>
      <vt:lpstr>พิเศษ</vt:lpstr>
      <vt:lpstr>รวมปกติ</vt:lpstr>
      <vt:lpstr>รวมพิเศษ</vt:lpstr>
      <vt:lpstr>รวมปกติ+พิเศษ</vt:lpstr>
      <vt:lpstr>ปกติ!Print_Titles</vt:lpstr>
      <vt:lpstr>พิเศษ!Print_Titles</vt:lpstr>
      <vt:lpstr>รวมปกติ!Print_Titles</vt:lpstr>
      <vt:lpstr>'รวมปกติ+พิเศษ'!Print_Titles</vt:lpstr>
      <vt:lpstr>รวมพิเศษ!Print_Titles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Buu-Center</dc:creator>
  <cp:lastModifiedBy>Sewita</cp:lastModifiedBy>
  <dcterms:created xsi:type="dcterms:W3CDTF">2019-11-04T08:11:43Z</dcterms:created>
  <dcterms:modified xsi:type="dcterms:W3CDTF">2020-11-13T08:21:55Z</dcterms:modified>
</cp:coreProperties>
</file>