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23160" windowHeight="9210" activeTab="0"/>
  </bookViews>
  <sheets>
    <sheet name="ปกติ55" sheetId="1" r:id="rId1"/>
    <sheet name="พิเศษ55" sheetId="2" r:id="rId2"/>
  </sheets>
  <externalReferences>
    <externalReference r:id="rId5"/>
  </externalReferences>
  <definedNames>
    <definedName name="_xlnm.Print_Titles" localSheetId="0">'ปกติ55'!$2:$3</definedName>
    <definedName name="_xlnm.Print_Titles" localSheetId="1">'พิเศษ55'!$2:$3</definedName>
  </definedNames>
  <calcPr fullCalcOnLoad="1"/>
</workbook>
</file>

<file path=xl/sharedStrings.xml><?xml version="1.0" encoding="utf-8"?>
<sst xmlns="http://schemas.openxmlformats.org/spreadsheetml/2006/main" count="901" uniqueCount="104">
  <si>
    <t>FTES ปีการศึกษา ๒๕๕๕ ภาคปกติ</t>
  </si>
  <si>
    <t>คณะ/ภาควิชา</t>
  </si>
  <si>
    <t>ระดับของวิชา</t>
  </si>
  <si>
    <t>ต้น ๒๕๕๕</t>
  </si>
  <si>
    <t>ปลาย ๒๕๕๕</t>
  </si>
  <si>
    <t>ฤดูร้อน ๒๕๕๕</t>
  </si>
  <si>
    <t>รวมทั้งปีการศึกษา ๒๕๕๕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</si>
  <si>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</si>
  <si>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</si>
  <si>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</si>
  <si>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</si>
  <si>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</si>
  <si>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</si>
  <si>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</si>
  <si>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คณะการจัดการและการท่องเที่ยว</t>
  </si>
  <si>
    <t>สำนักงานจัดการศึกษา</t>
  </si>
  <si>
    <t>ปริญญาตรี</t>
  </si>
  <si>
    <t>ปริญญาโท</t>
  </si>
  <si>
    <t>ปริญญาเอก</t>
  </si>
  <si>
    <t>คณะการแพทย์แผนไทยอภัยภูเบศร</t>
  </si>
  <si>
    <t>คณะพยาบาลศาสตร์</t>
  </si>
  <si>
    <t>คณะแพทยศาสตร์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</si>
  <si>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</si>
  <si>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</si>
  <si>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</si>
  <si>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</si>
  <si>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</si>
  <si>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</si>
  <si>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รังสีวิทยาและเวชศาสตร์นิวเคลียร์</t>
  </si>
  <si>
    <t>รวมทั้งคณะ</t>
  </si>
  <si>
    <t>คณะภูมิสารสนเทศศาสตร์</t>
  </si>
  <si>
    <t>-</t>
  </si>
  <si>
    <t>คณะเภสัชศาสตร์</t>
  </si>
  <si>
    <t>คณะมนุษยศาสตร์และสังคมศาสตร์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</si>
  <si>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</si>
  <si>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</si>
  <si>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</si>
  <si>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</si>
  <si>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</si>
  <si>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</si>
  <si>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</si>
  <si>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</si>
  <si>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</si>
  <si>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</si>
  <si>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</si>
  <si>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คณะรัฐศาสตร์และนิติศาสตร์</t>
  </si>
  <si>
    <t>นิติศาสตร์</t>
  </si>
  <si>
    <t>รัฐศาสตร์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</si>
  <si>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</si>
  <si>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</si>
  <si>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</si>
  <si>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</si>
  <si>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</si>
  <si>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</si>
  <si>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</si>
  <si>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</si>
  <si>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</si>
  <si>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</si>
  <si>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</si>
  <si>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</si>
  <si>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</si>
  <si>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</si>
  <si>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</si>
  <si>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</si>
  <si>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</si>
  <si>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</si>
  <si>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</si>
  <si>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</si>
  <si>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</si>
  <si>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คณะศิลปกรรมศาสตร์</t>
  </si>
  <si>
    <t>คณะศึกษาศาสตร์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</si>
  <si>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</si>
  <si>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</si>
  <si>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</si>
  <si>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</si>
  <si>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</si>
  <si>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นวัตกรรมการบริหารและผู้นำทางการศึกษา</t>
  </si>
  <si>
    <t>บัณฑิตศึกษานานาชาติ</t>
  </si>
  <si>
    <t>การพัฒนาทรัพยากรมนุษย์</t>
  </si>
  <si>
    <t>คณะสหเวชศาสตร์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</si>
  <si>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</si>
  <si>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</si>
  <si>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</si>
  <si>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</si>
  <si>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</si>
  <si>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</si>
  <si>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</si>
  <si>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</si>
  <si>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</si>
  <si>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</si>
  <si>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</si>
  <si>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รวมทั้งวิทยาเขตบางแสน</t>
  </si>
  <si>
    <t>มหาวิทยาลัยบูรพาวิทยาเขตจันทบุรี</t>
  </si>
  <si>
    <t>คณะเทคโนโลยีทางทะเล</t>
  </si>
  <si>
    <t>คณะวิทยาศาสตร์และศิลปศาสตร์</t>
  </si>
  <si>
    <t>คณะอัญมณี</t>
  </si>
  <si>
    <t>รวมทั้งวิทยาเขตจันทบุรี</t>
  </si>
  <si>
    <t>มหาวิทยาลัยบูรพาวิทยาเขตสระแก้ว</t>
  </si>
  <si>
    <t>คณะวิทยาศาสตร์และสังคมศาสตร์</t>
  </si>
  <si>
    <t>คณะเทคโนโลยีการเกษตร</t>
  </si>
  <si>
    <t>รวมทั้งวิทยาเขตสระแก้ว</t>
  </si>
  <si>
    <t>รวมทั้งวิทยามหาวิทยาลัย</t>
  </si>
  <si>
    <t>FTES ปีการศึกษา ๒๕๕๕ ภาคพิเศษ</t>
  </si>
  <si>
    <t>รัฐประศาสนศาสตร์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</si>
</sst>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t#,##0.00;;\-"/>
    <numFmt numFmtId="189" formatCode="t#,##0;;\-"/>
  </numFmts>
  <fonts count="42">
    <font>
      <sz val="11"/>
      <color theme="1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>
        <color rgb="FFC00000"/>
      </right>
      <top style="thin"/>
      <bottom style="thin"/>
    </border>
    <border>
      <left style="medium">
        <color rgb="FFC00000"/>
      </left>
      <right/>
      <top style="thin"/>
      <bottom style="thin"/>
    </border>
    <border>
      <left style="thin"/>
      <right style="medium">
        <color rgb="FFC00000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>
        <color rgb="FFC00000"/>
      </right>
      <top style="thin"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>
        <color rgb="FFC00000"/>
      </right>
      <top style="hair"/>
      <bottom style="hair"/>
    </border>
    <border>
      <left/>
      <right style="thin"/>
      <top style="hair"/>
      <bottom style="medium">
        <color rgb="FFC00000"/>
      </bottom>
    </border>
    <border>
      <left style="thin"/>
      <right style="thin"/>
      <top style="hair"/>
      <bottom style="medium">
        <color rgb="FFC00000"/>
      </bottom>
    </border>
    <border>
      <left style="thin"/>
      <right style="medium">
        <color rgb="FFC00000"/>
      </right>
      <top style="hair"/>
      <bottom style="medium">
        <color rgb="FFC00000"/>
      </bottom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>
        <color rgb="FFC00000"/>
      </right>
      <top/>
      <bottom style="hair"/>
    </border>
    <border>
      <left style="thin"/>
      <right/>
      <top style="hair"/>
      <bottom style="medium">
        <color rgb="FFC00000"/>
      </bottom>
    </border>
    <border>
      <left style="medium">
        <color rgb="FFC00000"/>
      </left>
      <right style="thin"/>
      <top style="hair"/>
      <bottom style="medium">
        <color rgb="FFC00000"/>
      </bottom>
    </border>
    <border>
      <left style="thin"/>
      <right style="medium">
        <color rgb="FFC00000"/>
      </right>
      <top style="medium">
        <color rgb="FFC00000"/>
      </top>
      <bottom style="hair"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</cellStyleXfs>
  <cellXfs count="15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top"/>
    </xf>
    <xf numFmtId="0" fontId="40" fillId="33" borderId="14" xfId="0" applyFont="1" applyFill="1" applyBorder="1" applyAlignment="1">
      <alignment horizontal="center" vertical="top"/>
    </xf>
    <xf numFmtId="0" fontId="40" fillId="33" borderId="15" xfId="0" applyFont="1" applyFill="1" applyBorder="1" applyAlignment="1">
      <alignment horizontal="center" vertical="top"/>
    </xf>
    <xf numFmtId="0" fontId="41" fillId="0" borderId="0" xfId="0" applyFont="1" applyAlignment="1">
      <alignment/>
    </xf>
    <xf numFmtId="187" fontId="40" fillId="33" borderId="12" xfId="42" applyNumberFormat="1" applyFont="1" applyFill="1" applyBorder="1" applyAlignment="1">
      <alignment horizontal="center" vertical="center"/>
    </xf>
    <xf numFmtId="188" fontId="40" fillId="33" borderId="12" xfId="0" applyNumberFormat="1" applyFont="1" applyFill="1" applyBorder="1" applyAlignment="1">
      <alignment horizontal="center" vertical="center"/>
    </xf>
    <xf numFmtId="188" fontId="40" fillId="33" borderId="12" xfId="0" applyNumberFormat="1" applyFont="1" applyFill="1" applyBorder="1" applyAlignment="1">
      <alignment horizontal="center" vertical="center" wrapText="1"/>
    </xf>
    <xf numFmtId="188" fontId="40" fillId="33" borderId="17" xfId="42" applyNumberFormat="1" applyFont="1" applyFill="1" applyBorder="1" applyAlignment="1">
      <alignment horizontal="center" vertical="center" wrapText="1"/>
    </xf>
    <xf numFmtId="43" fontId="40" fillId="33" borderId="17" xfId="42" applyFont="1" applyFill="1" applyBorder="1" applyAlignment="1">
      <alignment horizontal="center" vertical="center" wrapText="1"/>
    </xf>
    <xf numFmtId="189" fontId="40" fillId="33" borderId="12" xfId="42" applyNumberFormat="1" applyFont="1" applyFill="1" applyBorder="1" applyAlignment="1">
      <alignment horizontal="center" vertical="center"/>
    </xf>
    <xf numFmtId="0" fontId="40" fillId="0" borderId="18" xfId="0" applyFont="1" applyBorder="1" applyAlignment="1">
      <alignment horizontal="left"/>
    </xf>
    <xf numFmtId="0" fontId="40" fillId="0" borderId="19" xfId="0" applyNumberFormat="1" applyFont="1" applyBorder="1" applyAlignment="1">
      <alignment/>
    </xf>
    <xf numFmtId="59" fontId="40" fillId="0" borderId="19" xfId="42" applyNumberFormat="1" applyFont="1" applyBorder="1" applyAlignment="1">
      <alignment horizontal="center"/>
    </xf>
    <xf numFmtId="188" fontId="41" fillId="0" borderId="19" xfId="0" applyNumberFormat="1" applyFont="1" applyBorder="1" applyAlignment="1">
      <alignment horizontal="center"/>
    </xf>
    <xf numFmtId="188" fontId="41" fillId="0" borderId="20" xfId="42" applyNumberFormat="1" applyFont="1" applyBorder="1" applyAlignment="1">
      <alignment horizontal="center"/>
    </xf>
    <xf numFmtId="43" fontId="41" fillId="0" borderId="20" xfId="42" applyFont="1" applyBorder="1" applyAlignment="1">
      <alignment horizontal="center"/>
    </xf>
    <xf numFmtId="189" fontId="40" fillId="0" borderId="19" xfId="42" applyNumberFormat="1" applyFont="1" applyBorder="1" applyAlignment="1">
      <alignment horizontal="center"/>
    </xf>
    <xf numFmtId="189" fontId="40" fillId="4" borderId="19" xfId="42" applyNumberFormat="1" applyFont="1" applyFill="1" applyBorder="1" applyAlignment="1">
      <alignment horizontal="center"/>
    </xf>
    <xf numFmtId="188" fontId="41" fillId="4" borderId="19" xfId="0" applyNumberFormat="1" applyFont="1" applyFill="1" applyBorder="1" applyAlignment="1">
      <alignment horizontal="center"/>
    </xf>
    <xf numFmtId="43" fontId="40" fillId="4" borderId="20" xfId="42" applyFont="1" applyFill="1" applyBorder="1" applyAlignment="1">
      <alignment horizontal="center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61" fontId="41" fillId="0" borderId="21" xfId="42" applyNumberFormat="1" applyFont="1" applyBorder="1" applyAlignment="1">
      <alignment horizontal="center"/>
    </xf>
    <xf numFmtId="188" fontId="41" fillId="0" borderId="22" xfId="42" applyNumberFormat="1" applyFont="1" applyBorder="1" applyAlignment="1">
      <alignment horizontal="center"/>
    </xf>
    <xf numFmtId="188" fontId="41" fillId="0" borderId="23" xfId="42" applyNumberFormat="1" applyFont="1" applyBorder="1" applyAlignment="1">
      <alignment horizontal="center"/>
    </xf>
    <xf numFmtId="189" fontId="41" fillId="0" borderId="22" xfId="0" applyNumberFormat="1" applyFont="1" applyBorder="1" applyAlignment="1">
      <alignment horizontal="center"/>
    </xf>
    <xf numFmtId="189" fontId="41" fillId="4" borderId="22" xfId="0" applyNumberFormat="1" applyFont="1" applyFill="1" applyBorder="1" applyAlignment="1">
      <alignment horizontal="center"/>
    </xf>
    <xf numFmtId="188" fontId="41" fillId="4" borderId="22" xfId="0" applyNumberFormat="1" applyFont="1" applyFill="1" applyBorder="1" applyAlignment="1">
      <alignment horizontal="center"/>
    </xf>
    <xf numFmtId="188" fontId="41" fillId="4" borderId="22" xfId="42" applyNumberFormat="1" applyFont="1" applyFill="1" applyBorder="1" applyAlignment="1">
      <alignment horizontal="center"/>
    </xf>
    <xf numFmtId="188" fontId="40" fillId="4" borderId="23" xfId="42" applyNumberFormat="1" applyFont="1" applyFill="1" applyBorder="1" applyAlignment="1">
      <alignment horizontal="center"/>
    </xf>
    <xf numFmtId="189" fontId="41" fillId="0" borderId="22" xfId="42" applyNumberFormat="1" applyFont="1" applyBorder="1" applyAlignment="1">
      <alignment horizontal="center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61" fontId="41" fillId="0" borderId="24" xfId="42" applyNumberFormat="1" applyFont="1" applyBorder="1" applyAlignment="1">
      <alignment horizontal="center"/>
    </xf>
    <xf numFmtId="188" fontId="41" fillId="0" borderId="25" xfId="42" applyNumberFormat="1" applyFont="1" applyBorder="1" applyAlignment="1">
      <alignment horizontal="center"/>
    </xf>
    <xf numFmtId="188" fontId="41" fillId="0" borderId="26" xfId="42" applyNumberFormat="1" applyFont="1" applyBorder="1" applyAlignment="1">
      <alignment horizontal="center"/>
    </xf>
    <xf numFmtId="189" fontId="41" fillId="0" borderId="25" xfId="42" applyNumberFormat="1" applyFont="1" applyBorder="1" applyAlignment="1">
      <alignment horizontal="center"/>
    </xf>
    <xf numFmtId="189" fontId="41" fillId="4" borderId="25" xfId="0" applyNumberFormat="1" applyFont="1" applyFill="1" applyBorder="1" applyAlignment="1">
      <alignment horizontal="center"/>
    </xf>
    <xf numFmtId="188" fontId="41" fillId="4" borderId="25" xfId="0" applyNumberFormat="1" applyFont="1" applyFill="1" applyBorder="1" applyAlignment="1">
      <alignment horizontal="center"/>
    </xf>
    <xf numFmtId="188" fontId="41" fillId="4" borderId="25" xfId="42" applyNumberFormat="1" applyFont="1" applyFill="1" applyBorder="1" applyAlignment="1">
      <alignment horizontal="center"/>
    </xf>
    <xf numFmtId="188" fontId="40" fillId="4" borderId="26" xfId="42" applyNumberFormat="1" applyFont="1" applyFill="1" applyBorder="1" applyAlignment="1">
      <alignment horizontal="center"/>
    </xf>
    <xf numFmtId="0" fontId="40" fillId="0" borderId="27" xfId="0" applyFont="1" applyBorder="1" applyAlignment="1">
      <alignment horizontal="left"/>
    </xf>
    <xf numFmtId="0" fontId="40" fillId="0" borderId="28" xfId="0" applyFont="1" applyBorder="1" applyAlignment="1">
      <alignment horizontal="left" indent="1"/>
    </xf>
    <xf numFmtId="61" fontId="41" fillId="0" borderId="27" xfId="42" applyNumberFormat="1" applyFont="1" applyBorder="1" applyAlignment="1">
      <alignment horizontal="center"/>
    </xf>
    <xf numFmtId="188" fontId="41" fillId="0" borderId="28" xfId="42" applyNumberFormat="1" applyFont="1" applyBorder="1" applyAlignment="1">
      <alignment horizontal="center"/>
    </xf>
    <xf numFmtId="188" fontId="41" fillId="0" borderId="29" xfId="42" applyNumberFormat="1" applyFont="1" applyBorder="1" applyAlignment="1">
      <alignment horizontal="center"/>
    </xf>
    <xf numFmtId="188" fontId="41" fillId="0" borderId="28" xfId="0" applyNumberFormat="1" applyFont="1" applyBorder="1" applyAlignment="1">
      <alignment horizontal="center"/>
    </xf>
    <xf numFmtId="189" fontId="40" fillId="0" borderId="28" xfId="0" applyNumberFormat="1" applyFont="1" applyFill="1" applyBorder="1" applyAlignment="1">
      <alignment horizontal="center"/>
    </xf>
    <xf numFmtId="189" fontId="40" fillId="4" borderId="28" xfId="0" applyNumberFormat="1" applyFont="1" applyFill="1" applyBorder="1" applyAlignment="1">
      <alignment horizontal="center"/>
    </xf>
    <xf numFmtId="188" fontId="40" fillId="4" borderId="28" xfId="0" applyNumberFormat="1" applyFont="1" applyFill="1" applyBorder="1" applyAlignment="1">
      <alignment horizontal="center"/>
    </xf>
    <xf numFmtId="188" fontId="41" fillId="4" borderId="28" xfId="42" applyNumberFormat="1" applyFont="1" applyFill="1" applyBorder="1" applyAlignment="1">
      <alignment horizontal="center"/>
    </xf>
    <xf numFmtId="188" fontId="40" fillId="4" borderId="29" xfId="42" applyNumberFormat="1" applyFont="1" applyFill="1" applyBorder="1" applyAlignment="1">
      <alignment horizontal="center"/>
    </xf>
    <xf numFmtId="189" fontId="41" fillId="0" borderId="28" xfId="0" applyNumberFormat="1" applyFont="1" applyBorder="1" applyAlignment="1">
      <alignment horizontal="center"/>
    </xf>
    <xf numFmtId="189" fontId="41" fillId="4" borderId="28" xfId="0" applyNumberFormat="1" applyFont="1" applyFill="1" applyBorder="1" applyAlignment="1">
      <alignment horizontal="center"/>
    </xf>
    <xf numFmtId="188" fontId="41" fillId="4" borderId="28" xfId="0" applyNumberFormat="1" applyFont="1" applyFill="1" applyBorder="1" applyAlignment="1">
      <alignment horizontal="center"/>
    </xf>
    <xf numFmtId="189" fontId="41" fillId="0" borderId="25" xfId="0" applyNumberFormat="1" applyFont="1" applyBorder="1" applyAlignment="1">
      <alignment horizontal="center"/>
    </xf>
    <xf numFmtId="0" fontId="40" fillId="0" borderId="28" xfId="0" applyNumberFormat="1" applyFont="1" applyBorder="1" applyAlignment="1">
      <alignment/>
    </xf>
    <xf numFmtId="189" fontId="40" fillId="0" borderId="28" xfId="0" applyNumberFormat="1" applyFont="1" applyBorder="1" applyAlignment="1">
      <alignment horizontal="center"/>
    </xf>
    <xf numFmtId="0" fontId="41" fillId="0" borderId="27" xfId="0" applyFont="1" applyBorder="1" applyAlignment="1">
      <alignment horizontal="left"/>
    </xf>
    <xf numFmtId="0" fontId="41" fillId="0" borderId="28" xfId="0" applyNumberFormat="1" applyFont="1" applyBorder="1" applyAlignment="1">
      <alignment/>
    </xf>
    <xf numFmtId="0" fontId="41" fillId="0" borderId="21" xfId="0" applyFont="1" applyBorder="1" applyAlignment="1">
      <alignment/>
    </xf>
    <xf numFmtId="189" fontId="41" fillId="4" borderId="22" xfId="42" applyNumberFormat="1" applyFont="1" applyFill="1" applyBorder="1" applyAlignment="1">
      <alignment horizontal="center"/>
    </xf>
    <xf numFmtId="0" fontId="40" fillId="0" borderId="21" xfId="0" applyFont="1" applyBorder="1" applyAlignment="1">
      <alignment horizontal="left"/>
    </xf>
    <xf numFmtId="0" fontId="40" fillId="0" borderId="22" xfId="0" applyFont="1" applyBorder="1" applyAlignment="1">
      <alignment horizontal="left"/>
    </xf>
    <xf numFmtId="61" fontId="40" fillId="0" borderId="21" xfId="42" applyNumberFormat="1" applyFont="1" applyBorder="1" applyAlignment="1">
      <alignment horizontal="center"/>
    </xf>
    <xf numFmtId="188" fontId="40" fillId="0" borderId="22" xfId="42" applyNumberFormat="1" applyFont="1" applyBorder="1" applyAlignment="1">
      <alignment horizontal="center"/>
    </xf>
    <xf numFmtId="188" fontId="40" fillId="0" borderId="23" xfId="42" applyNumberFormat="1" applyFont="1" applyBorder="1" applyAlignment="1">
      <alignment horizontal="center"/>
    </xf>
    <xf numFmtId="189" fontId="40" fillId="4" borderId="22" xfId="0" applyNumberFormat="1" applyFont="1" applyFill="1" applyBorder="1" applyAlignment="1">
      <alignment horizontal="center"/>
    </xf>
    <xf numFmtId="188" fontId="40" fillId="4" borderId="22" xfId="0" applyNumberFormat="1" applyFont="1" applyFill="1" applyBorder="1" applyAlignment="1">
      <alignment horizontal="center"/>
    </xf>
    <xf numFmtId="188" fontId="40" fillId="4" borderId="22" xfId="42" applyNumberFormat="1" applyFont="1" applyFill="1" applyBorder="1" applyAlignment="1">
      <alignment horizontal="center"/>
    </xf>
    <xf numFmtId="0" fontId="40" fillId="0" borderId="25" xfId="0" applyFont="1" applyBorder="1" applyAlignment="1">
      <alignment horizontal="left"/>
    </xf>
    <xf numFmtId="61" fontId="40" fillId="0" borderId="24" xfId="42" applyNumberFormat="1" applyFont="1" applyBorder="1" applyAlignment="1">
      <alignment horizontal="center"/>
    </xf>
    <xf numFmtId="188" fontId="40" fillId="0" borderId="25" xfId="42" applyNumberFormat="1" applyFont="1" applyBorder="1" applyAlignment="1">
      <alignment horizontal="center"/>
    </xf>
    <xf numFmtId="188" fontId="40" fillId="0" borderId="26" xfId="42" applyNumberFormat="1" applyFont="1" applyBorder="1" applyAlignment="1">
      <alignment horizontal="center"/>
    </xf>
    <xf numFmtId="189" fontId="40" fillId="4" borderId="25" xfId="0" applyNumberFormat="1" applyFont="1" applyFill="1" applyBorder="1" applyAlignment="1">
      <alignment horizontal="center"/>
    </xf>
    <xf numFmtId="188" fontId="40" fillId="4" borderId="25" xfId="0" applyNumberFormat="1" applyFont="1" applyFill="1" applyBorder="1" applyAlignment="1">
      <alignment horizontal="center"/>
    </xf>
    <xf numFmtId="188" fontId="40" fillId="4" borderId="25" xfId="42" applyNumberFormat="1" applyFont="1" applyFill="1" applyBorder="1" applyAlignment="1">
      <alignment horizontal="center"/>
    </xf>
    <xf numFmtId="0" fontId="41" fillId="0" borderId="24" xfId="0" applyFont="1" applyBorder="1" applyAlignment="1">
      <alignment/>
    </xf>
    <xf numFmtId="0" fontId="41" fillId="0" borderId="21" xfId="0" applyFont="1" applyBorder="1" applyAlignment="1">
      <alignment/>
    </xf>
    <xf numFmtId="0" fontId="40" fillId="0" borderId="21" xfId="0" applyFont="1" applyBorder="1" applyAlignment="1">
      <alignment horizontal="center"/>
    </xf>
    <xf numFmtId="189" fontId="40" fillId="4" borderId="22" xfId="42" applyNumberFormat="1" applyFont="1" applyFill="1" applyBorder="1" applyAlignment="1">
      <alignment horizontal="center"/>
    </xf>
    <xf numFmtId="0" fontId="41" fillId="0" borderId="24" xfId="0" applyFont="1" applyBorder="1" applyAlignment="1">
      <alignment/>
    </xf>
    <xf numFmtId="189" fontId="40" fillId="4" borderId="25" xfId="42" applyNumberFormat="1" applyFont="1" applyFill="1" applyBorder="1" applyAlignment="1">
      <alignment horizontal="center"/>
    </xf>
    <xf numFmtId="189" fontId="40" fillId="0" borderId="28" xfId="42" applyNumberFormat="1" applyFont="1" applyBorder="1" applyAlignment="1">
      <alignment horizontal="center"/>
    </xf>
    <xf numFmtId="189" fontId="40" fillId="4" borderId="28" xfId="42" applyNumberFormat="1" applyFont="1" applyFill="1" applyBorder="1" applyAlignment="1">
      <alignment horizontal="center"/>
    </xf>
    <xf numFmtId="189" fontId="41" fillId="4" borderId="25" xfId="42" applyNumberFormat="1" applyFont="1" applyFill="1" applyBorder="1" applyAlignment="1">
      <alignment horizontal="center"/>
    </xf>
    <xf numFmtId="188" fontId="40" fillId="0" borderId="22" xfId="0" applyNumberFormat="1" applyFont="1" applyBorder="1" applyAlignment="1">
      <alignment horizontal="center"/>
    </xf>
    <xf numFmtId="188" fontId="40" fillId="0" borderId="23" xfId="0" applyNumberFormat="1" applyFont="1" applyBorder="1" applyAlignment="1">
      <alignment horizontal="center"/>
    </xf>
    <xf numFmtId="0" fontId="41" fillId="0" borderId="28" xfId="0" applyFont="1" applyBorder="1" applyAlignment="1">
      <alignment/>
    </xf>
    <xf numFmtId="188" fontId="41" fillId="0" borderId="22" xfId="0" applyNumberFormat="1" applyFont="1" applyBorder="1" applyAlignment="1">
      <alignment horizontal="center"/>
    </xf>
    <xf numFmtId="188" fontId="41" fillId="0" borderId="25" xfId="0" applyNumberFormat="1" applyFont="1" applyBorder="1" applyAlignment="1">
      <alignment horizontal="center"/>
    </xf>
    <xf numFmtId="61" fontId="41" fillId="0" borderId="25" xfId="42" applyNumberFormat="1" applyFont="1" applyBorder="1" applyAlignment="1">
      <alignment horizontal="center"/>
    </xf>
    <xf numFmtId="188" fontId="41" fillId="0" borderId="30" xfId="42" applyNumberFormat="1" applyFont="1" applyBorder="1" applyAlignment="1">
      <alignment horizontal="center"/>
    </xf>
    <xf numFmtId="61" fontId="41" fillId="0" borderId="31" xfId="42" applyNumberFormat="1" applyFont="1" applyBorder="1" applyAlignment="1">
      <alignment horizontal="center"/>
    </xf>
    <xf numFmtId="189" fontId="41" fillId="0" borderId="28" xfId="42" applyNumberFormat="1" applyFont="1" applyBorder="1" applyAlignment="1">
      <alignment horizontal="center"/>
    </xf>
    <xf numFmtId="189" fontId="41" fillId="4" borderId="28" xfId="42" applyNumberFormat="1" applyFont="1" applyFill="1" applyBorder="1" applyAlignment="1">
      <alignment horizontal="center"/>
    </xf>
    <xf numFmtId="0" fontId="40" fillId="3" borderId="21" xfId="0" applyFont="1" applyFill="1" applyBorder="1" applyAlignment="1">
      <alignment horizontal="left"/>
    </xf>
    <xf numFmtId="0" fontId="40" fillId="3" borderId="22" xfId="0" applyFont="1" applyFill="1" applyBorder="1" applyAlignment="1">
      <alignment horizontal="left"/>
    </xf>
    <xf numFmtId="189" fontId="40" fillId="3" borderId="22" xfId="0" applyNumberFormat="1" applyFont="1" applyFill="1" applyBorder="1" applyAlignment="1">
      <alignment horizontal="center"/>
    </xf>
    <xf numFmtId="188" fontId="40" fillId="3" borderId="32" xfId="0" applyNumberFormat="1" applyFont="1" applyFill="1" applyBorder="1" applyAlignment="1">
      <alignment horizontal="center"/>
    </xf>
    <xf numFmtId="0" fontId="40" fillId="3" borderId="21" xfId="0" applyFont="1" applyFill="1" applyBorder="1" applyAlignment="1">
      <alignment/>
    </xf>
    <xf numFmtId="188" fontId="40" fillId="3" borderId="23" xfId="42" applyNumberFormat="1" applyFont="1" applyFill="1" applyBorder="1" applyAlignment="1">
      <alignment horizontal="center"/>
    </xf>
    <xf numFmtId="189" fontId="40" fillId="3" borderId="22" xfId="42" applyNumberFormat="1" applyFont="1" applyFill="1" applyBorder="1" applyAlignment="1">
      <alignment horizontal="center"/>
    </xf>
    <xf numFmtId="0" fontId="40" fillId="3" borderId="24" xfId="0" applyFont="1" applyFill="1" applyBorder="1" applyAlignment="1">
      <alignment/>
    </xf>
    <xf numFmtId="0" fontId="40" fillId="3" borderId="25" xfId="0" applyFont="1" applyFill="1" applyBorder="1" applyAlignment="1">
      <alignment horizontal="left"/>
    </xf>
    <xf numFmtId="189" fontId="40" fillId="3" borderId="25" xfId="42" applyNumberFormat="1" applyFont="1" applyFill="1" applyBorder="1" applyAlignment="1">
      <alignment horizontal="center"/>
    </xf>
    <xf numFmtId="188" fontId="40" fillId="3" borderId="26" xfId="42" applyNumberFormat="1" applyFont="1" applyFill="1" applyBorder="1" applyAlignment="1">
      <alignment horizontal="center"/>
    </xf>
    <xf numFmtId="0" fontId="40" fillId="34" borderId="27" xfId="0" applyFont="1" applyFill="1" applyBorder="1" applyAlignment="1">
      <alignment horizontal="left"/>
    </xf>
    <xf numFmtId="0" fontId="40" fillId="34" borderId="28" xfId="0" applyNumberFormat="1" applyFont="1" applyFill="1" applyBorder="1" applyAlignment="1">
      <alignment/>
    </xf>
    <xf numFmtId="62" fontId="41" fillId="34" borderId="28" xfId="0" applyNumberFormat="1" applyFont="1" applyFill="1" applyBorder="1" applyAlignment="1">
      <alignment horizontal="center"/>
    </xf>
    <xf numFmtId="188" fontId="41" fillId="34" borderId="28" xfId="42" applyNumberFormat="1" applyFont="1" applyFill="1" applyBorder="1" applyAlignment="1">
      <alignment horizontal="center"/>
    </xf>
    <xf numFmtId="188" fontId="41" fillId="34" borderId="29" xfId="42" applyNumberFormat="1" applyFont="1" applyFill="1" applyBorder="1" applyAlignment="1">
      <alignment horizontal="center"/>
    </xf>
    <xf numFmtId="188" fontId="41" fillId="34" borderId="28" xfId="0" applyNumberFormat="1" applyFont="1" applyFill="1" applyBorder="1" applyAlignment="1">
      <alignment horizontal="center"/>
    </xf>
    <xf numFmtId="189" fontId="40" fillId="34" borderId="28" xfId="42" applyNumberFormat="1" applyFont="1" applyFill="1" applyBorder="1" applyAlignment="1">
      <alignment horizontal="center"/>
    </xf>
    <xf numFmtId="188" fontId="40" fillId="34" borderId="29" xfId="42" applyNumberFormat="1" applyFont="1" applyFill="1" applyBorder="1" applyAlignment="1">
      <alignment horizontal="center"/>
    </xf>
    <xf numFmtId="0" fontId="40" fillId="0" borderId="22" xfId="0" applyNumberFormat="1" applyFont="1" applyBorder="1" applyAlignment="1">
      <alignment/>
    </xf>
    <xf numFmtId="189" fontId="40" fillId="0" borderId="22" xfId="42" applyNumberFormat="1" applyFont="1" applyBorder="1" applyAlignment="1">
      <alignment horizontal="center"/>
    </xf>
    <xf numFmtId="188" fontId="40" fillId="3" borderId="22" xfId="42" applyNumberFormat="1" applyFont="1" applyFill="1" applyBorder="1" applyAlignment="1">
      <alignment horizontal="center"/>
    </xf>
    <xf numFmtId="188" fontId="40" fillId="3" borderId="22" xfId="0" applyNumberFormat="1" applyFont="1" applyFill="1" applyBorder="1" applyAlignment="1">
      <alignment horizontal="center"/>
    </xf>
    <xf numFmtId="188" fontId="40" fillId="3" borderId="25" xfId="42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left"/>
    </xf>
    <xf numFmtId="188" fontId="40" fillId="3" borderId="25" xfId="0" applyNumberFormat="1" applyFont="1" applyFill="1" applyBorder="1" applyAlignment="1">
      <alignment horizontal="center"/>
    </xf>
    <xf numFmtId="0" fontId="40" fillId="19" borderId="27" xfId="0" applyFont="1" applyFill="1" applyBorder="1" applyAlignment="1">
      <alignment horizontal="left"/>
    </xf>
    <xf numFmtId="0" fontId="40" fillId="19" borderId="28" xfId="0" applyFont="1" applyFill="1" applyBorder="1" applyAlignment="1">
      <alignment horizontal="left"/>
    </xf>
    <xf numFmtId="189" fontId="40" fillId="19" borderId="28" xfId="0" applyNumberFormat="1" applyFont="1" applyFill="1" applyBorder="1" applyAlignment="1">
      <alignment horizontal="center"/>
    </xf>
    <xf numFmtId="188" fontId="40" fillId="19" borderId="28" xfId="0" applyNumberFormat="1" applyFont="1" applyFill="1" applyBorder="1" applyAlignment="1">
      <alignment horizontal="center"/>
    </xf>
    <xf numFmtId="188" fontId="40" fillId="19" borderId="28" xfId="42" applyNumberFormat="1" applyFont="1" applyFill="1" applyBorder="1" applyAlignment="1">
      <alignment horizontal="center"/>
    </xf>
    <xf numFmtId="188" fontId="40" fillId="19" borderId="29" xfId="0" applyNumberFormat="1" applyFont="1" applyFill="1" applyBorder="1" applyAlignment="1">
      <alignment horizontal="center"/>
    </xf>
    <xf numFmtId="0" fontId="40" fillId="19" borderId="21" xfId="0" applyFont="1" applyFill="1" applyBorder="1" applyAlignment="1">
      <alignment/>
    </xf>
    <xf numFmtId="0" fontId="40" fillId="19" borderId="22" xfId="0" applyFont="1" applyFill="1" applyBorder="1" applyAlignment="1">
      <alignment horizontal="left"/>
    </xf>
    <xf numFmtId="189" fontId="40" fillId="19" borderId="22" xfId="0" applyNumberFormat="1" applyFont="1" applyFill="1" applyBorder="1" applyAlignment="1">
      <alignment horizontal="center"/>
    </xf>
    <xf numFmtId="188" fontId="40" fillId="19" borderId="22" xfId="0" applyNumberFormat="1" applyFont="1" applyFill="1" applyBorder="1" applyAlignment="1">
      <alignment horizontal="center"/>
    </xf>
    <xf numFmtId="188" fontId="40" fillId="19" borderId="23" xfId="42" applyNumberFormat="1" applyFont="1" applyFill="1" applyBorder="1" applyAlignment="1">
      <alignment horizontal="center"/>
    </xf>
    <xf numFmtId="189" fontId="40" fillId="19" borderId="22" xfId="42" applyNumberFormat="1" applyFont="1" applyFill="1" applyBorder="1" applyAlignment="1">
      <alignment horizontal="center"/>
    </xf>
    <xf numFmtId="188" fontId="40" fillId="19" borderId="22" xfId="42" applyNumberFormat="1" applyFont="1" applyFill="1" applyBorder="1" applyAlignment="1">
      <alignment horizontal="center"/>
    </xf>
    <xf numFmtId="0" fontId="40" fillId="19" borderId="24" xfId="0" applyFont="1" applyFill="1" applyBorder="1" applyAlignment="1">
      <alignment/>
    </xf>
    <xf numFmtId="0" fontId="40" fillId="19" borderId="25" xfId="0" applyFont="1" applyFill="1" applyBorder="1" applyAlignment="1">
      <alignment horizontal="left"/>
    </xf>
    <xf numFmtId="189" fontId="40" fillId="19" borderId="25" xfId="42" applyNumberFormat="1" applyFont="1" applyFill="1" applyBorder="1" applyAlignment="1">
      <alignment horizontal="center"/>
    </xf>
    <xf numFmtId="188" fontId="40" fillId="19" borderId="25" xfId="42" applyNumberFormat="1" applyFont="1" applyFill="1" applyBorder="1" applyAlignment="1">
      <alignment horizontal="center"/>
    </xf>
    <xf numFmtId="188" fontId="40" fillId="19" borderId="26" xfId="42" applyNumberFormat="1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187" fontId="41" fillId="0" borderId="0" xfId="42" applyNumberFormat="1" applyFont="1" applyAlignment="1">
      <alignment horizontal="center"/>
    </xf>
    <xf numFmtId="188" fontId="41" fillId="0" borderId="0" xfId="0" applyNumberFormat="1" applyFont="1" applyAlignment="1">
      <alignment horizontal="center"/>
    </xf>
    <xf numFmtId="188" fontId="41" fillId="0" borderId="0" xfId="42" applyNumberFormat="1" applyFont="1" applyAlignment="1">
      <alignment horizontal="center"/>
    </xf>
    <xf numFmtId="43" fontId="41" fillId="0" borderId="0" xfId="42" applyFont="1" applyAlignment="1">
      <alignment horizontal="center"/>
    </xf>
    <xf numFmtId="18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37;&#3585;&#3634;&#3619;&#3624;&#3638;&#3585;&#3625;&#3634;2555-02012556----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ติ55"/>
      <sheetName val="พิเศษ55"/>
      <sheetName val="รวมปกติ"/>
      <sheetName val="รวมพิเศ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81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28.28125" style="148" bestFit="1" customWidth="1"/>
    <col min="2" max="2" width="9.57421875" style="11" bestFit="1" customWidth="1"/>
    <col min="3" max="3" width="8.140625" style="149" customWidth="1"/>
    <col min="4" max="4" width="9.421875" style="150" bestFit="1" customWidth="1"/>
    <col min="5" max="5" width="8.7109375" style="150" customWidth="1"/>
    <col min="6" max="6" width="9.421875" style="151" bestFit="1" customWidth="1"/>
    <col min="7" max="7" width="8.57421875" style="149" customWidth="1"/>
    <col min="8" max="8" width="9.421875" style="150" bestFit="1" customWidth="1"/>
    <col min="9" max="9" width="8.421875" style="150" bestFit="1" customWidth="1"/>
    <col min="10" max="10" width="9.421875" style="152" bestFit="1" customWidth="1"/>
    <col min="11" max="11" width="9.00390625" style="153" customWidth="1"/>
    <col min="12" max="12" width="8.140625" style="150" customWidth="1"/>
    <col min="13" max="13" width="8.421875" style="150" bestFit="1" customWidth="1"/>
    <col min="14" max="14" width="9.421875" style="154" bestFit="1" customWidth="1"/>
    <col min="15" max="15" width="9.7109375" style="153" customWidth="1"/>
    <col min="16" max="16" width="9.421875" style="150" bestFit="1" customWidth="1"/>
    <col min="17" max="17" width="8.421875" style="150" bestFit="1" customWidth="1"/>
    <col min="18" max="18" width="9.421875" style="155" bestFit="1" customWidth="1"/>
    <col min="19" max="16384" width="9.00390625" style="11" customWidth="1"/>
  </cols>
  <sheetData>
    <row r="1" spans="1:18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>
      <c r="A2" s="3" t="s">
        <v>1</v>
      </c>
      <c r="B2" s="4" t="s">
        <v>2</v>
      </c>
      <c r="C2" s="5" t="s">
        <v>3</v>
      </c>
      <c r="D2" s="6"/>
      <c r="E2" s="6"/>
      <c r="F2" s="7"/>
      <c r="G2" s="8" t="s">
        <v>4</v>
      </c>
      <c r="H2" s="9"/>
      <c r="I2" s="9"/>
      <c r="J2" s="10"/>
      <c r="K2" s="8" t="s">
        <v>5</v>
      </c>
      <c r="L2" s="9"/>
      <c r="M2" s="9"/>
      <c r="N2" s="10"/>
      <c r="O2" s="8" t="s">
        <v>6</v>
      </c>
      <c r="P2" s="9"/>
      <c r="Q2" s="9"/>
      <c r="R2" s="10"/>
    </row>
    <row r="3" spans="1:18" ht="66.75" customHeight="1">
      <c r="A3" s="3"/>
      <c r="B3" s="4"/>
      <c r="C3" s="12" t="s">
        <v>7</v>
      </c>
      <c r="D3" s="13" t="s">
        <v>8</v>
      </c>
      <c r="E3" s="14" t="s">
        <v>9</v>
      </c>
      <c r="F3" s="15" t="s">
        <v>10</v>
      </c>
      <c r="G3" s="12" t="s">
        <v>7</v>
      </c>
      <c r="H3" s="13" t="s">
        <v>8</v>
      </c>
      <c r="I3" s="14" t="s">
        <v>9</v>
      </c>
      <c r="J3" s="16" t="s">
        <v>10</v>
      </c>
      <c r="K3" s="17" t="s">
        <v>7</v>
      </c>
      <c r="L3" s="13" t="s">
        <v>8</v>
      </c>
      <c r="M3" s="14" t="s">
        <v>9</v>
      </c>
      <c r="N3" s="16" t="s">
        <v>10</v>
      </c>
      <c r="O3" s="17" t="s">
        <v>11</v>
      </c>
      <c r="P3" s="13" t="s">
        <v>12</v>
      </c>
      <c r="Q3" s="14" t="s">
        <v>13</v>
      </c>
      <c r="R3" s="16" t="s">
        <v>10</v>
      </c>
    </row>
    <row r="4" spans="1:18" ht="21.75">
      <c r="A4" s="18" t="s">
        <v>14</v>
      </c>
      <c r="B4" s="19"/>
      <c r="C4" s="20"/>
      <c r="D4" s="21"/>
      <c r="E4" s="21"/>
      <c r="F4" s="22"/>
      <c r="G4" s="20"/>
      <c r="H4" s="21"/>
      <c r="I4" s="21"/>
      <c r="J4" s="23"/>
      <c r="K4" s="24"/>
      <c r="L4" s="21"/>
      <c r="M4" s="21"/>
      <c r="N4" s="23"/>
      <c r="O4" s="25"/>
      <c r="P4" s="26"/>
      <c r="Q4" s="26"/>
      <c r="R4" s="27"/>
    </row>
    <row r="5" spans="1:18" ht="21.75">
      <c r="A5" s="28" t="s">
        <v>15</v>
      </c>
      <c r="B5" s="29" t="s">
        <v>16</v>
      </c>
      <c r="C5" s="30">
        <f>7764+15558</f>
        <v>23322</v>
      </c>
      <c r="D5" s="31">
        <f>ROUND(C5/18,2)</f>
        <v>1295.67</v>
      </c>
      <c r="E5" s="31"/>
      <c r="F5" s="32">
        <f>SUM(D5,E6:E7)</f>
        <v>1295.67</v>
      </c>
      <c r="G5" s="30">
        <f>7335+15235</f>
        <v>22570</v>
      </c>
      <c r="H5" s="31">
        <f>ROUND(G5/18,2)</f>
        <v>1253.89</v>
      </c>
      <c r="I5" s="31"/>
      <c r="J5" s="32">
        <f>SUM(H5,I6:I7)</f>
        <v>1253.89</v>
      </c>
      <c r="K5" s="33"/>
      <c r="L5" s="31">
        <f>ROUND(K5/18,2)</f>
        <v>0</v>
      </c>
      <c r="M5" s="31"/>
      <c r="N5" s="32">
        <f>SUM(L5,M6:M7)</f>
        <v>0</v>
      </c>
      <c r="O5" s="34">
        <f>SUM(C5,G5,K5)</f>
        <v>45892</v>
      </c>
      <c r="P5" s="35">
        <f>ROUND(O5/36,2)</f>
        <v>1274.78</v>
      </c>
      <c r="Q5" s="36"/>
      <c r="R5" s="37">
        <f>SUM(P5,Q6:Q7)</f>
        <v>1274.78</v>
      </c>
    </row>
    <row r="6" spans="1:18" ht="21.75">
      <c r="A6" s="28"/>
      <c r="B6" s="29" t="s">
        <v>17</v>
      </c>
      <c r="C6" s="30"/>
      <c r="D6" s="31">
        <f>ROUND(C6/12,2)</f>
        <v>0</v>
      </c>
      <c r="E6" s="31">
        <f>D6*1.8</f>
        <v>0</v>
      </c>
      <c r="F6" s="32"/>
      <c r="G6" s="30"/>
      <c r="H6" s="31">
        <f>ROUND(G6/12,2)</f>
        <v>0</v>
      </c>
      <c r="I6" s="31">
        <f>H6*1.8</f>
        <v>0</v>
      </c>
      <c r="J6" s="32"/>
      <c r="K6" s="38"/>
      <c r="L6" s="31">
        <f>ROUND(K6/12,2)</f>
        <v>0</v>
      </c>
      <c r="M6" s="31">
        <f>L6*1.8</f>
        <v>0</v>
      </c>
      <c r="N6" s="32"/>
      <c r="O6" s="34">
        <f>SUM(C6,G6,K6)</f>
        <v>0</v>
      </c>
      <c r="P6" s="35">
        <f>ROUND(O6/24,2)</f>
        <v>0</v>
      </c>
      <c r="Q6" s="36">
        <f>P6*1.8</f>
        <v>0</v>
      </c>
      <c r="R6" s="37">
        <v>0</v>
      </c>
    </row>
    <row r="7" spans="1:18" ht="22.5" thickBot="1">
      <c r="A7" s="39"/>
      <c r="B7" s="40" t="s">
        <v>18</v>
      </c>
      <c r="C7" s="41"/>
      <c r="D7" s="42">
        <f>ROUND(C7/12,2)</f>
        <v>0</v>
      </c>
      <c r="E7" s="42">
        <f>D7*1.8</f>
        <v>0</v>
      </c>
      <c r="F7" s="43"/>
      <c r="G7" s="41"/>
      <c r="H7" s="42">
        <f>ROUND(G7/12,2)</f>
        <v>0</v>
      </c>
      <c r="I7" s="42">
        <f>H7*1.8</f>
        <v>0</v>
      </c>
      <c r="J7" s="43"/>
      <c r="K7" s="44"/>
      <c r="L7" s="42">
        <f>ROUND(K7/12,2)</f>
        <v>0</v>
      </c>
      <c r="M7" s="42">
        <f>L7*1.8</f>
        <v>0</v>
      </c>
      <c r="N7" s="43"/>
      <c r="O7" s="45">
        <f>SUM(C7,G7,K7)</f>
        <v>0</v>
      </c>
      <c r="P7" s="46">
        <f>ROUND(O7/24,2)</f>
        <v>0</v>
      </c>
      <c r="Q7" s="47">
        <f>P7*1.8</f>
        <v>0</v>
      </c>
      <c r="R7" s="48">
        <v>0</v>
      </c>
    </row>
    <row r="8" spans="1:18" ht="21.75">
      <c r="A8" s="49" t="s">
        <v>19</v>
      </c>
      <c r="B8" s="50"/>
      <c r="C8" s="51"/>
      <c r="D8" s="52"/>
      <c r="E8" s="52"/>
      <c r="F8" s="53"/>
      <c r="G8" s="51"/>
      <c r="H8" s="52"/>
      <c r="I8" s="54"/>
      <c r="J8" s="53"/>
      <c r="K8" s="55"/>
      <c r="L8" s="52"/>
      <c r="M8" s="52"/>
      <c r="N8" s="53"/>
      <c r="O8" s="56"/>
      <c r="P8" s="57"/>
      <c r="Q8" s="58"/>
      <c r="R8" s="59"/>
    </row>
    <row r="9" spans="1:18" ht="21.75">
      <c r="A9" s="28" t="s">
        <v>15</v>
      </c>
      <c r="B9" s="29" t="s">
        <v>16</v>
      </c>
      <c r="C9" s="30">
        <f>1033+2154+215</f>
        <v>3402</v>
      </c>
      <c r="D9" s="31">
        <f>ROUND(C9/18,2)</f>
        <v>189</v>
      </c>
      <c r="E9" s="31"/>
      <c r="F9" s="32">
        <f>SUM(D9,E10:E11)</f>
        <v>189</v>
      </c>
      <c r="G9" s="30">
        <f>1287+2047</f>
        <v>3334</v>
      </c>
      <c r="H9" s="31">
        <f>ROUND(G9/18,2)</f>
        <v>185.22</v>
      </c>
      <c r="I9" s="31"/>
      <c r="J9" s="32">
        <f>SUM(H9,I10:I11)</f>
        <v>185.22</v>
      </c>
      <c r="K9" s="33"/>
      <c r="L9" s="31">
        <f>ROUND(K9/18,2)</f>
        <v>0</v>
      </c>
      <c r="M9" s="31"/>
      <c r="N9" s="32">
        <f>SUM(L9,M10:M11)</f>
        <v>0</v>
      </c>
      <c r="O9" s="34">
        <f>SUM(C9,G9,K9)</f>
        <v>6736</v>
      </c>
      <c r="P9" s="35">
        <f>ROUND(O9/36,2)</f>
        <v>187.11</v>
      </c>
      <c r="Q9" s="36"/>
      <c r="R9" s="37">
        <f>SUM(P9,Q10:Q11)</f>
        <v>187.11</v>
      </c>
    </row>
    <row r="10" spans="1:18" ht="21.75">
      <c r="A10" s="28"/>
      <c r="B10" s="29" t="s">
        <v>17</v>
      </c>
      <c r="C10" s="30"/>
      <c r="D10" s="31">
        <f>ROUND(C10/12,2)</f>
        <v>0</v>
      </c>
      <c r="E10" s="31">
        <f>D10*1</f>
        <v>0</v>
      </c>
      <c r="F10" s="32"/>
      <c r="G10" s="30"/>
      <c r="H10" s="31">
        <f>ROUND(G10/12,2)</f>
        <v>0</v>
      </c>
      <c r="I10" s="31">
        <f>H10*1</f>
        <v>0</v>
      </c>
      <c r="J10" s="32"/>
      <c r="K10" s="38"/>
      <c r="L10" s="31">
        <f>ROUND(K10/12,2)</f>
        <v>0</v>
      </c>
      <c r="M10" s="31">
        <f>L10*1</f>
        <v>0</v>
      </c>
      <c r="N10" s="32"/>
      <c r="O10" s="34">
        <f>SUM(C10,G10,K10)</f>
        <v>0</v>
      </c>
      <c r="P10" s="35">
        <f>ROUND(O10/24,2)</f>
        <v>0</v>
      </c>
      <c r="Q10" s="36">
        <f>P10*1</f>
        <v>0</v>
      </c>
      <c r="R10" s="37">
        <v>0</v>
      </c>
    </row>
    <row r="11" spans="1:18" ht="22.5" thickBot="1">
      <c r="A11" s="39"/>
      <c r="B11" s="40" t="s">
        <v>18</v>
      </c>
      <c r="C11" s="41"/>
      <c r="D11" s="42">
        <f>ROUND(C11/12,2)</f>
        <v>0</v>
      </c>
      <c r="E11" s="42">
        <f>D11*1</f>
        <v>0</v>
      </c>
      <c r="F11" s="43"/>
      <c r="G11" s="41"/>
      <c r="H11" s="42">
        <f>ROUND(G11/12,2)</f>
        <v>0</v>
      </c>
      <c r="I11" s="42">
        <f>H11*1</f>
        <v>0</v>
      </c>
      <c r="J11" s="43"/>
      <c r="K11" s="44"/>
      <c r="L11" s="42">
        <f>ROUND(K11/12,2)</f>
        <v>0</v>
      </c>
      <c r="M11" s="42">
        <f>L11*1</f>
        <v>0</v>
      </c>
      <c r="N11" s="43"/>
      <c r="O11" s="45">
        <f>SUM(C11,G11,K11)</f>
        <v>0</v>
      </c>
      <c r="P11" s="46">
        <f>ROUND(O11/24,2)</f>
        <v>0</v>
      </c>
      <c r="Q11" s="47">
        <f>P11*1</f>
        <v>0</v>
      </c>
      <c r="R11" s="48">
        <v>0</v>
      </c>
    </row>
    <row r="12" spans="1:18" ht="21.75">
      <c r="A12" s="49" t="s">
        <v>20</v>
      </c>
      <c r="B12" s="50"/>
      <c r="C12" s="51"/>
      <c r="D12" s="52"/>
      <c r="E12" s="52"/>
      <c r="F12" s="53"/>
      <c r="G12" s="51"/>
      <c r="H12" s="52"/>
      <c r="I12" s="54"/>
      <c r="J12" s="53"/>
      <c r="K12" s="60"/>
      <c r="L12" s="52"/>
      <c r="M12" s="52"/>
      <c r="N12" s="53"/>
      <c r="O12" s="61"/>
      <c r="P12" s="62"/>
      <c r="Q12" s="58"/>
      <c r="R12" s="59"/>
    </row>
    <row r="13" spans="1:18" ht="21.75">
      <c r="A13" s="28" t="s">
        <v>15</v>
      </c>
      <c r="B13" s="29" t="s">
        <v>16</v>
      </c>
      <c r="C13" s="30">
        <f>504+1137+2841+549+1080+1897+1400</f>
        <v>9408</v>
      </c>
      <c r="D13" s="31">
        <f>ROUND(C13/18,2)</f>
        <v>522.67</v>
      </c>
      <c r="E13" s="31"/>
      <c r="F13" s="32">
        <f>SUM(D13,E14:E15)</f>
        <v>570.75</v>
      </c>
      <c r="G13" s="30">
        <f>348+1116+368+1942+855+1211+3050+854</f>
        <v>9744</v>
      </c>
      <c r="H13" s="31">
        <f>ROUND(G13/18,2)</f>
        <v>541.33</v>
      </c>
      <c r="I13" s="31"/>
      <c r="J13" s="32">
        <f>SUM(H13,I14:I15)</f>
        <v>585.63</v>
      </c>
      <c r="K13" s="33">
        <v>354</v>
      </c>
      <c r="L13" s="31">
        <f>ROUND(K13/18,2)</f>
        <v>19.67</v>
      </c>
      <c r="M13" s="31"/>
      <c r="N13" s="32">
        <f>SUM(L13,M14:M15)</f>
        <v>19.67</v>
      </c>
      <c r="O13" s="34">
        <f>SUM(C13,G13,K13)</f>
        <v>19506</v>
      </c>
      <c r="P13" s="35">
        <f>ROUND(O13/36,2)</f>
        <v>541.83</v>
      </c>
      <c r="Q13" s="36"/>
      <c r="R13" s="37">
        <f>SUM(P13,Q14:Q15)</f>
        <v>588.0200000000001</v>
      </c>
    </row>
    <row r="14" spans="1:18" ht="21.75">
      <c r="A14" s="28"/>
      <c r="B14" s="29" t="s">
        <v>17</v>
      </c>
      <c r="C14" s="30">
        <f>200+144+24+56</f>
        <v>424</v>
      </c>
      <c r="D14" s="31">
        <f>ROUND(C14/12,2)</f>
        <v>35.33</v>
      </c>
      <c r="E14" s="31">
        <f>D14*1</f>
        <v>35.33</v>
      </c>
      <c r="F14" s="32"/>
      <c r="G14" s="30">
        <f>128+8+66+15.33+1.25+2+48+50</f>
        <v>318.58000000000004</v>
      </c>
      <c r="H14" s="31">
        <f>ROUND(G14/12,2)</f>
        <v>26.55</v>
      </c>
      <c r="I14" s="31">
        <f>H14*1</f>
        <v>26.55</v>
      </c>
      <c r="J14" s="32"/>
      <c r="K14" s="33"/>
      <c r="L14" s="31">
        <f>ROUND(K14/12,2)</f>
        <v>0</v>
      </c>
      <c r="M14" s="31">
        <f>L14*1</f>
        <v>0</v>
      </c>
      <c r="N14" s="32"/>
      <c r="O14" s="34">
        <f>SUM(C14,G14,K14)</f>
        <v>742.58</v>
      </c>
      <c r="P14" s="35">
        <f>ROUND(O14/24,2)</f>
        <v>30.94</v>
      </c>
      <c r="Q14" s="36">
        <f>P14*1</f>
        <v>30.94</v>
      </c>
      <c r="R14" s="37">
        <v>0</v>
      </c>
    </row>
    <row r="15" spans="1:18" ht="22.5" thickBot="1">
      <c r="A15" s="39"/>
      <c r="B15" s="40" t="s">
        <v>18</v>
      </c>
      <c r="C15" s="41">
        <v>153</v>
      </c>
      <c r="D15" s="42">
        <f>ROUND(C15/12,2)</f>
        <v>12.75</v>
      </c>
      <c r="E15" s="42">
        <f>D15*1</f>
        <v>12.75</v>
      </c>
      <c r="F15" s="43"/>
      <c r="G15" s="41">
        <v>213</v>
      </c>
      <c r="H15" s="42">
        <f>ROUND(G15/12,2)</f>
        <v>17.75</v>
      </c>
      <c r="I15" s="42">
        <f>H15*1</f>
        <v>17.75</v>
      </c>
      <c r="J15" s="43"/>
      <c r="K15" s="63"/>
      <c r="L15" s="42">
        <f>ROUND(K15/12,2)</f>
        <v>0</v>
      </c>
      <c r="M15" s="42">
        <f>L15*1</f>
        <v>0</v>
      </c>
      <c r="N15" s="43"/>
      <c r="O15" s="45">
        <f>SUM(C15,G15,K15)</f>
        <v>366</v>
      </c>
      <c r="P15" s="46">
        <f>ROUND(O15/24,2)</f>
        <v>15.25</v>
      </c>
      <c r="Q15" s="47">
        <f>P15*1</f>
        <v>15.25</v>
      </c>
      <c r="R15" s="48">
        <v>0</v>
      </c>
    </row>
    <row r="16" spans="1:18" ht="21.75">
      <c r="A16" s="49" t="s">
        <v>21</v>
      </c>
      <c r="B16" s="64"/>
      <c r="C16" s="51"/>
      <c r="D16" s="52"/>
      <c r="E16" s="52"/>
      <c r="F16" s="53"/>
      <c r="G16" s="51"/>
      <c r="H16" s="52"/>
      <c r="I16" s="54"/>
      <c r="J16" s="53"/>
      <c r="K16" s="65"/>
      <c r="L16" s="52"/>
      <c r="M16" s="52"/>
      <c r="N16" s="53"/>
      <c r="O16" s="56"/>
      <c r="P16" s="62"/>
      <c r="Q16" s="58"/>
      <c r="R16" s="59"/>
    </row>
    <row r="17" spans="1:18" ht="21.75">
      <c r="A17" s="66" t="s">
        <v>15</v>
      </c>
      <c r="B17" s="67" t="s">
        <v>16</v>
      </c>
      <c r="C17" s="51">
        <f>4421+6</f>
        <v>4427</v>
      </c>
      <c r="D17" s="52">
        <f>ROUND(C17/18,2)</f>
        <v>245.94</v>
      </c>
      <c r="E17" s="52"/>
      <c r="F17" s="53">
        <f>SUM(D17,E18:E19)</f>
        <v>245.94</v>
      </c>
      <c r="G17" s="51">
        <f>476+96</f>
        <v>572</v>
      </c>
      <c r="H17" s="52">
        <f>ROUND(G17/18,2)</f>
        <v>31.78</v>
      </c>
      <c r="I17" s="52"/>
      <c r="J17" s="53">
        <f>SUM(H17,I18:I19)</f>
        <v>31.78</v>
      </c>
      <c r="K17" s="65"/>
      <c r="L17" s="52">
        <f>ROUND(K17/18,2)</f>
        <v>0</v>
      </c>
      <c r="M17" s="52"/>
      <c r="N17" s="53">
        <f>SUM(L17,M18:M19)</f>
        <v>0</v>
      </c>
      <c r="O17" s="56">
        <f aca="true" t="shared" si="0" ref="O17:O43">SUM(C17,G17,K17)</f>
        <v>4999</v>
      </c>
      <c r="P17" s="62">
        <f>ROUND(O17/36,2)</f>
        <v>138.86</v>
      </c>
      <c r="Q17" s="58"/>
      <c r="R17" s="59">
        <f>SUM(P17,Q18:Q19)</f>
        <v>138.86</v>
      </c>
    </row>
    <row r="18" spans="1:18" ht="21.75">
      <c r="A18" s="49"/>
      <c r="B18" s="67" t="s">
        <v>17</v>
      </c>
      <c r="C18" s="51"/>
      <c r="D18" s="52">
        <f>ROUND(C18/12,2)</f>
        <v>0</v>
      </c>
      <c r="E18" s="52">
        <f>D18*1</f>
        <v>0</v>
      </c>
      <c r="F18" s="53"/>
      <c r="G18" s="51"/>
      <c r="H18" s="52">
        <f>ROUND(G18/12,2)</f>
        <v>0</v>
      </c>
      <c r="I18" s="52">
        <f>H18*1</f>
        <v>0</v>
      </c>
      <c r="J18" s="53"/>
      <c r="K18" s="65"/>
      <c r="L18" s="52">
        <f>ROUND(K18/12,2)</f>
        <v>0</v>
      </c>
      <c r="M18" s="52">
        <f>L18*1</f>
        <v>0</v>
      </c>
      <c r="N18" s="53"/>
      <c r="O18" s="56">
        <f t="shared" si="0"/>
        <v>0</v>
      </c>
      <c r="P18" s="62">
        <f>ROUND(O18/24,2)</f>
        <v>0</v>
      </c>
      <c r="Q18" s="58">
        <f>P18*1</f>
        <v>0</v>
      </c>
      <c r="R18" s="59">
        <v>0</v>
      </c>
    </row>
    <row r="19" spans="1:18" ht="21.75">
      <c r="A19" s="49"/>
      <c r="B19" s="67" t="s">
        <v>18</v>
      </c>
      <c r="C19" s="51"/>
      <c r="D19" s="52">
        <f>ROUND(C19/12,2)</f>
        <v>0</v>
      </c>
      <c r="E19" s="52">
        <f>D19*1</f>
        <v>0</v>
      </c>
      <c r="F19" s="53"/>
      <c r="G19" s="51"/>
      <c r="H19" s="52">
        <f>ROUND(G19/12,2)</f>
        <v>0</v>
      </c>
      <c r="I19" s="52">
        <f>H19*1</f>
        <v>0</v>
      </c>
      <c r="J19" s="53"/>
      <c r="K19" s="65"/>
      <c r="L19" s="52">
        <f>ROUND(K19/12,2)</f>
        <v>0</v>
      </c>
      <c r="M19" s="52">
        <f>L19*1</f>
        <v>0</v>
      </c>
      <c r="N19" s="53"/>
      <c r="O19" s="56">
        <f t="shared" si="0"/>
        <v>0</v>
      </c>
      <c r="P19" s="62">
        <f>ROUND(O19/24,2)</f>
        <v>0</v>
      </c>
      <c r="Q19" s="58">
        <f>P19*1</f>
        <v>0</v>
      </c>
      <c r="R19" s="59">
        <v>0</v>
      </c>
    </row>
    <row r="20" spans="1:18" ht="21.75">
      <c r="A20" s="28" t="s">
        <v>22</v>
      </c>
      <c r="B20" s="29" t="s">
        <v>16</v>
      </c>
      <c r="C20" s="30">
        <v>4</v>
      </c>
      <c r="D20" s="31">
        <f>ROUND(C20/18,2)</f>
        <v>0.22</v>
      </c>
      <c r="E20" s="31"/>
      <c r="F20" s="32">
        <f>SUM(D20,E21:E22)</f>
        <v>0.22</v>
      </c>
      <c r="G20" s="30"/>
      <c r="H20" s="31">
        <f>ROUND(G20/18,2)</f>
        <v>0</v>
      </c>
      <c r="I20" s="31"/>
      <c r="J20" s="32">
        <f>SUM(H20,I21:I22)</f>
        <v>0</v>
      </c>
      <c r="K20" s="33"/>
      <c r="L20" s="31">
        <f>ROUND(K20/18,2)</f>
        <v>0</v>
      </c>
      <c r="M20" s="31"/>
      <c r="N20" s="32">
        <f>SUM(L20,M21:M22)</f>
        <v>0</v>
      </c>
      <c r="O20" s="34">
        <f t="shared" si="0"/>
        <v>4</v>
      </c>
      <c r="P20" s="35">
        <f>ROUND(O20/36,2)</f>
        <v>0.11</v>
      </c>
      <c r="Q20" s="36"/>
      <c r="R20" s="37">
        <f>SUM(P20,Q21:Q22)</f>
        <v>0.11</v>
      </c>
    </row>
    <row r="21" spans="1:18" ht="21.75">
      <c r="A21" s="68"/>
      <c r="B21" s="29" t="s">
        <v>17</v>
      </c>
      <c r="C21" s="30"/>
      <c r="D21" s="31">
        <f>ROUND(C21/12,2)</f>
        <v>0</v>
      </c>
      <c r="E21" s="52">
        <f>D21*1</f>
        <v>0</v>
      </c>
      <c r="F21" s="32"/>
      <c r="G21" s="30"/>
      <c r="H21" s="31">
        <f>ROUND(G21/12,2)</f>
        <v>0</v>
      </c>
      <c r="I21" s="52">
        <f>H21*1</f>
        <v>0</v>
      </c>
      <c r="J21" s="32"/>
      <c r="K21" s="33"/>
      <c r="L21" s="31">
        <f>ROUND(K21/12,2)</f>
        <v>0</v>
      </c>
      <c r="M21" s="52">
        <f>L21*1</f>
        <v>0</v>
      </c>
      <c r="N21" s="32"/>
      <c r="O21" s="34">
        <f t="shared" si="0"/>
        <v>0</v>
      </c>
      <c r="P21" s="36">
        <f>ROUND(O21/24,2)</f>
        <v>0</v>
      </c>
      <c r="Q21" s="36">
        <f>P21*1</f>
        <v>0</v>
      </c>
      <c r="R21" s="37">
        <v>0</v>
      </c>
    </row>
    <row r="22" spans="1:18" ht="21.75">
      <c r="A22" s="68"/>
      <c r="B22" s="29" t="s">
        <v>18</v>
      </c>
      <c r="C22" s="30"/>
      <c r="D22" s="31">
        <f>ROUND(C22/12,2)</f>
        <v>0</v>
      </c>
      <c r="E22" s="52">
        <f>D22*1</f>
        <v>0</v>
      </c>
      <c r="F22" s="32"/>
      <c r="G22" s="30"/>
      <c r="H22" s="31">
        <f>ROUND(G22/12,2)</f>
        <v>0</v>
      </c>
      <c r="I22" s="52">
        <f>H22*1</f>
        <v>0</v>
      </c>
      <c r="J22" s="32"/>
      <c r="K22" s="38"/>
      <c r="L22" s="31">
        <f>ROUND(K22/12,2)</f>
        <v>0</v>
      </c>
      <c r="M22" s="52">
        <f>L22*1</f>
        <v>0</v>
      </c>
      <c r="N22" s="32"/>
      <c r="O22" s="69">
        <f t="shared" si="0"/>
        <v>0</v>
      </c>
      <c r="P22" s="36">
        <f>ROUND(O22/24,2)</f>
        <v>0</v>
      </c>
      <c r="Q22" s="36">
        <f>P22*1</f>
        <v>0</v>
      </c>
      <c r="R22" s="37">
        <v>0</v>
      </c>
    </row>
    <row r="23" spans="1:18" ht="21.75">
      <c r="A23" s="28" t="s">
        <v>23</v>
      </c>
      <c r="B23" s="29" t="s">
        <v>16</v>
      </c>
      <c r="C23" s="30">
        <v>4</v>
      </c>
      <c r="D23" s="31">
        <f>ROUND(C23/18,2)</f>
        <v>0.22</v>
      </c>
      <c r="E23" s="31"/>
      <c r="F23" s="32">
        <f>SUM(D23,E24:E25)</f>
        <v>0.22</v>
      </c>
      <c r="G23" s="30"/>
      <c r="H23" s="31">
        <f>ROUND(G23/18,2)</f>
        <v>0</v>
      </c>
      <c r="I23" s="31"/>
      <c r="J23" s="32">
        <f>SUM(H23,I24:I25)</f>
        <v>0</v>
      </c>
      <c r="K23" s="33"/>
      <c r="L23" s="31">
        <f>ROUND(K23/18,2)</f>
        <v>0</v>
      </c>
      <c r="M23" s="31"/>
      <c r="N23" s="32">
        <f>SUM(L23,M24:M25)</f>
        <v>0</v>
      </c>
      <c r="O23" s="34">
        <f t="shared" si="0"/>
        <v>4</v>
      </c>
      <c r="P23" s="35">
        <f>ROUND(O23/36,2)</f>
        <v>0.11</v>
      </c>
      <c r="Q23" s="36"/>
      <c r="R23" s="37">
        <f>SUM(P23,Q24:Q25)</f>
        <v>0.11</v>
      </c>
    </row>
    <row r="24" spans="1:18" ht="21.75">
      <c r="A24" s="68"/>
      <c r="B24" s="29" t="s">
        <v>17</v>
      </c>
      <c r="C24" s="30"/>
      <c r="D24" s="31">
        <f>ROUND(C24/12,2)</f>
        <v>0</v>
      </c>
      <c r="E24" s="52">
        <f>D24*1</f>
        <v>0</v>
      </c>
      <c r="F24" s="32"/>
      <c r="G24" s="30"/>
      <c r="H24" s="31">
        <f>ROUND(G24/12,2)</f>
        <v>0</v>
      </c>
      <c r="I24" s="52">
        <f>H24*1</f>
        <v>0</v>
      </c>
      <c r="J24" s="32"/>
      <c r="K24" s="33"/>
      <c r="L24" s="31">
        <f>ROUND(K24/12,2)</f>
        <v>0</v>
      </c>
      <c r="M24" s="52">
        <f>L24*1</f>
        <v>0</v>
      </c>
      <c r="N24" s="32"/>
      <c r="O24" s="34">
        <f t="shared" si="0"/>
        <v>0</v>
      </c>
      <c r="P24" s="36">
        <f>ROUND(O24/24,2)</f>
        <v>0</v>
      </c>
      <c r="Q24" s="36">
        <f>P24*1</f>
        <v>0</v>
      </c>
      <c r="R24" s="37">
        <v>0</v>
      </c>
    </row>
    <row r="25" spans="1:18" ht="21.75">
      <c r="A25" s="68"/>
      <c r="B25" s="29" t="s">
        <v>18</v>
      </c>
      <c r="C25" s="30"/>
      <c r="D25" s="31">
        <f>ROUND(C25/12,2)</f>
        <v>0</v>
      </c>
      <c r="E25" s="52">
        <f>D25*1</f>
        <v>0</v>
      </c>
      <c r="F25" s="32"/>
      <c r="G25" s="30"/>
      <c r="H25" s="31">
        <f>ROUND(G25/12,2)</f>
        <v>0</v>
      </c>
      <c r="I25" s="52">
        <f>H25*1</f>
        <v>0</v>
      </c>
      <c r="J25" s="32"/>
      <c r="K25" s="33"/>
      <c r="L25" s="31">
        <f>ROUND(K25/12,2)</f>
        <v>0</v>
      </c>
      <c r="M25" s="52">
        <f>L25*1</f>
        <v>0</v>
      </c>
      <c r="N25" s="32"/>
      <c r="O25" s="69">
        <f t="shared" si="0"/>
        <v>0</v>
      </c>
      <c r="P25" s="36">
        <f>ROUND(O25/24,2)</f>
        <v>0</v>
      </c>
      <c r="Q25" s="36">
        <f>P25*1</f>
        <v>0</v>
      </c>
      <c r="R25" s="37">
        <v>0</v>
      </c>
    </row>
    <row r="26" spans="1:18" ht="21.75">
      <c r="A26" s="28" t="s">
        <v>24</v>
      </c>
      <c r="B26" s="29" t="s">
        <v>16</v>
      </c>
      <c r="C26" s="30">
        <v>46</v>
      </c>
      <c r="D26" s="31">
        <f>ROUND(C26/18,2)</f>
        <v>2.56</v>
      </c>
      <c r="E26" s="31"/>
      <c r="F26" s="32">
        <f>SUM(D26,E27:E28)</f>
        <v>2.56</v>
      </c>
      <c r="G26" s="30"/>
      <c r="H26" s="31">
        <f>ROUND(G26/18,2)</f>
        <v>0</v>
      </c>
      <c r="I26" s="31"/>
      <c r="J26" s="32">
        <f>SUM(H26,I27:I28)</f>
        <v>0</v>
      </c>
      <c r="K26" s="33"/>
      <c r="L26" s="31">
        <f>ROUND(K26/18,2)</f>
        <v>0</v>
      </c>
      <c r="M26" s="31"/>
      <c r="N26" s="32">
        <f>SUM(L26,M27:M28)</f>
        <v>0</v>
      </c>
      <c r="O26" s="34">
        <f t="shared" si="0"/>
        <v>46</v>
      </c>
      <c r="P26" s="35">
        <f>ROUND(O26/36,2)</f>
        <v>1.28</v>
      </c>
      <c r="Q26" s="36"/>
      <c r="R26" s="37">
        <f>SUM(P26,Q27:Q28)</f>
        <v>1.28</v>
      </c>
    </row>
    <row r="27" spans="1:18" ht="21.75">
      <c r="A27" s="68"/>
      <c r="B27" s="29" t="s">
        <v>17</v>
      </c>
      <c r="C27" s="30"/>
      <c r="D27" s="31">
        <f>ROUND(C27/12,2)</f>
        <v>0</v>
      </c>
      <c r="E27" s="52">
        <f>D27*1</f>
        <v>0</v>
      </c>
      <c r="F27" s="32"/>
      <c r="G27" s="30"/>
      <c r="H27" s="31">
        <f>ROUND(G27/12,2)</f>
        <v>0</v>
      </c>
      <c r="I27" s="52">
        <f>H27*1</f>
        <v>0</v>
      </c>
      <c r="J27" s="32"/>
      <c r="K27" s="33"/>
      <c r="L27" s="31">
        <f>ROUND(K27/12,2)</f>
        <v>0</v>
      </c>
      <c r="M27" s="52">
        <f>L27*1</f>
        <v>0</v>
      </c>
      <c r="N27" s="32"/>
      <c r="O27" s="34">
        <f t="shared" si="0"/>
        <v>0</v>
      </c>
      <c r="P27" s="36">
        <f>ROUND(O27/24,2)</f>
        <v>0</v>
      </c>
      <c r="Q27" s="36">
        <f>P27*1</f>
        <v>0</v>
      </c>
      <c r="R27" s="37">
        <v>0</v>
      </c>
    </row>
    <row r="28" spans="1:18" ht="21.75">
      <c r="A28" s="68"/>
      <c r="B28" s="29" t="s">
        <v>18</v>
      </c>
      <c r="C28" s="30"/>
      <c r="D28" s="31">
        <f>ROUND(C28/12,2)</f>
        <v>0</v>
      </c>
      <c r="E28" s="52">
        <f>D28*1</f>
        <v>0</v>
      </c>
      <c r="F28" s="32"/>
      <c r="G28" s="30"/>
      <c r="H28" s="31">
        <f>ROUND(G28/12,2)</f>
        <v>0</v>
      </c>
      <c r="I28" s="52">
        <f>H28*1</f>
        <v>0</v>
      </c>
      <c r="J28" s="32"/>
      <c r="K28" s="33"/>
      <c r="L28" s="31">
        <f>ROUND(K28/12,2)</f>
        <v>0</v>
      </c>
      <c r="M28" s="52">
        <f>L28*1</f>
        <v>0</v>
      </c>
      <c r="N28" s="32"/>
      <c r="O28" s="69">
        <f t="shared" si="0"/>
        <v>0</v>
      </c>
      <c r="P28" s="36">
        <f>ROUND(O28/24,2)</f>
        <v>0</v>
      </c>
      <c r="Q28" s="36">
        <f>P28*1</f>
        <v>0</v>
      </c>
      <c r="R28" s="37">
        <v>0</v>
      </c>
    </row>
    <row r="29" spans="1:18" ht="21.75">
      <c r="A29" s="28" t="s">
        <v>25</v>
      </c>
      <c r="B29" s="29" t="s">
        <v>16</v>
      </c>
      <c r="C29" s="30">
        <v>26</v>
      </c>
      <c r="D29" s="31">
        <f>ROUND(C29/18,2)</f>
        <v>1.44</v>
      </c>
      <c r="E29" s="31"/>
      <c r="F29" s="32">
        <f>SUM(D29,E30:E31)</f>
        <v>1.44</v>
      </c>
      <c r="G29" s="30"/>
      <c r="H29" s="31">
        <f>ROUND(G29/18,2)</f>
        <v>0</v>
      </c>
      <c r="I29" s="31"/>
      <c r="J29" s="32">
        <f>SUM(H29,I30:I31)</f>
        <v>0</v>
      </c>
      <c r="K29" s="33"/>
      <c r="L29" s="31">
        <f>ROUND(K29/18,2)</f>
        <v>0</v>
      </c>
      <c r="M29" s="31"/>
      <c r="N29" s="32">
        <f>SUM(L29,M30:M31)</f>
        <v>0</v>
      </c>
      <c r="O29" s="34">
        <f t="shared" si="0"/>
        <v>26</v>
      </c>
      <c r="P29" s="35">
        <f>ROUND(O29/36,2)</f>
        <v>0.72</v>
      </c>
      <c r="Q29" s="36"/>
      <c r="R29" s="37">
        <f>SUM(P29,Q30:Q31)</f>
        <v>0.72</v>
      </c>
    </row>
    <row r="30" spans="1:18" ht="21.75">
      <c r="A30" s="68"/>
      <c r="B30" s="29" t="s">
        <v>17</v>
      </c>
      <c r="C30" s="30"/>
      <c r="D30" s="31">
        <f>ROUND(C30/12,2)</f>
        <v>0</v>
      </c>
      <c r="E30" s="52">
        <f>D30*1</f>
        <v>0</v>
      </c>
      <c r="F30" s="32"/>
      <c r="G30" s="30"/>
      <c r="H30" s="31">
        <f>ROUND(G30/12,2)</f>
        <v>0</v>
      </c>
      <c r="I30" s="52">
        <f>H30*1</f>
        <v>0</v>
      </c>
      <c r="J30" s="32"/>
      <c r="K30" s="33"/>
      <c r="L30" s="31">
        <f>ROUND(K30/12,2)</f>
        <v>0</v>
      </c>
      <c r="M30" s="52">
        <f>L30*1</f>
        <v>0</v>
      </c>
      <c r="N30" s="32"/>
      <c r="O30" s="34">
        <f t="shared" si="0"/>
        <v>0</v>
      </c>
      <c r="P30" s="36">
        <f>ROUND(O30/24,2)</f>
        <v>0</v>
      </c>
      <c r="Q30" s="36">
        <f>P30*1</f>
        <v>0</v>
      </c>
      <c r="R30" s="37">
        <v>0</v>
      </c>
    </row>
    <row r="31" spans="1:18" ht="21.75">
      <c r="A31" s="68"/>
      <c r="B31" s="29" t="s">
        <v>18</v>
      </c>
      <c r="C31" s="30"/>
      <c r="D31" s="31">
        <f>ROUND(C31/12,2)</f>
        <v>0</v>
      </c>
      <c r="E31" s="52">
        <f>D31*1</f>
        <v>0</v>
      </c>
      <c r="F31" s="32"/>
      <c r="G31" s="30"/>
      <c r="H31" s="31">
        <f>ROUND(G31/12,2)</f>
        <v>0</v>
      </c>
      <c r="I31" s="52">
        <f>H31*1</f>
        <v>0</v>
      </c>
      <c r="J31" s="32"/>
      <c r="K31" s="33"/>
      <c r="L31" s="31">
        <f>ROUND(K31/12,2)</f>
        <v>0</v>
      </c>
      <c r="M31" s="52">
        <f>L31*1</f>
        <v>0</v>
      </c>
      <c r="N31" s="32"/>
      <c r="O31" s="69">
        <f t="shared" si="0"/>
        <v>0</v>
      </c>
      <c r="P31" s="36">
        <f>ROUND(O31/24,2)</f>
        <v>0</v>
      </c>
      <c r="Q31" s="36">
        <f>P31*1</f>
        <v>0</v>
      </c>
      <c r="R31" s="37">
        <v>0</v>
      </c>
    </row>
    <row r="32" spans="1:18" ht="21.75">
      <c r="A32" s="28" t="s">
        <v>26</v>
      </c>
      <c r="B32" s="29" t="s">
        <v>16</v>
      </c>
      <c r="C32" s="30">
        <v>2</v>
      </c>
      <c r="D32" s="31">
        <f>ROUND(C32/18,2)</f>
        <v>0.11</v>
      </c>
      <c r="E32" s="31"/>
      <c r="F32" s="32">
        <f>SUM(D32,E33:E34)</f>
        <v>0.11</v>
      </c>
      <c r="G32" s="30"/>
      <c r="H32" s="31">
        <f>ROUND(G32/18,2)</f>
        <v>0</v>
      </c>
      <c r="I32" s="31"/>
      <c r="J32" s="32">
        <f>SUM(H32,I33:I34)</f>
        <v>0</v>
      </c>
      <c r="K32" s="33"/>
      <c r="L32" s="31">
        <f>ROUND(K32/18,2)</f>
        <v>0</v>
      </c>
      <c r="M32" s="31"/>
      <c r="N32" s="32">
        <f>SUM(L32,M33:M34)</f>
        <v>0</v>
      </c>
      <c r="O32" s="34">
        <f t="shared" si="0"/>
        <v>2</v>
      </c>
      <c r="P32" s="35">
        <f>ROUND(O32/36,2)</f>
        <v>0.06</v>
      </c>
      <c r="Q32" s="36"/>
      <c r="R32" s="37">
        <f>SUM(P32,Q33:Q34)</f>
        <v>0.06</v>
      </c>
    </row>
    <row r="33" spans="1:18" ht="21.75">
      <c r="A33" s="68"/>
      <c r="B33" s="29" t="s">
        <v>17</v>
      </c>
      <c r="C33" s="30"/>
      <c r="D33" s="31">
        <f>ROUND(C33/12,2)</f>
        <v>0</v>
      </c>
      <c r="E33" s="52">
        <f>D33*1</f>
        <v>0</v>
      </c>
      <c r="F33" s="32"/>
      <c r="G33" s="30"/>
      <c r="H33" s="31">
        <f>ROUND(G33/12,2)</f>
        <v>0</v>
      </c>
      <c r="I33" s="52">
        <f>H33*1</f>
        <v>0</v>
      </c>
      <c r="J33" s="32"/>
      <c r="K33" s="33"/>
      <c r="L33" s="31">
        <f>ROUND(K33/12,2)</f>
        <v>0</v>
      </c>
      <c r="M33" s="52">
        <f>L33*1</f>
        <v>0</v>
      </c>
      <c r="N33" s="32"/>
      <c r="O33" s="34">
        <f t="shared" si="0"/>
        <v>0</v>
      </c>
      <c r="P33" s="36">
        <f>ROUND(O33/24,2)</f>
        <v>0</v>
      </c>
      <c r="Q33" s="36">
        <f>P33*1</f>
        <v>0</v>
      </c>
      <c r="R33" s="37">
        <v>0</v>
      </c>
    </row>
    <row r="34" spans="1:18" ht="21.75">
      <c r="A34" s="68"/>
      <c r="B34" s="29" t="s">
        <v>18</v>
      </c>
      <c r="C34" s="30"/>
      <c r="D34" s="31">
        <f>ROUND(C34/12,2)</f>
        <v>0</v>
      </c>
      <c r="E34" s="52">
        <f>D34*1</f>
        <v>0</v>
      </c>
      <c r="F34" s="32"/>
      <c r="G34" s="30"/>
      <c r="H34" s="31">
        <f>ROUND(G34/12,2)</f>
        <v>0</v>
      </c>
      <c r="I34" s="52">
        <f>H34*1</f>
        <v>0</v>
      </c>
      <c r="J34" s="32"/>
      <c r="K34" s="33"/>
      <c r="L34" s="31">
        <f>ROUND(K34/12,2)</f>
        <v>0</v>
      </c>
      <c r="M34" s="52">
        <f>L34*1</f>
        <v>0</v>
      </c>
      <c r="N34" s="32"/>
      <c r="O34" s="69">
        <f t="shared" si="0"/>
        <v>0</v>
      </c>
      <c r="P34" s="36">
        <f>ROUND(O34/24,2)</f>
        <v>0</v>
      </c>
      <c r="Q34" s="36">
        <f>P34*1</f>
        <v>0</v>
      </c>
      <c r="R34" s="37">
        <v>0</v>
      </c>
    </row>
    <row r="35" spans="1:18" ht="21.75">
      <c r="A35" s="28" t="s">
        <v>27</v>
      </c>
      <c r="B35" s="29" t="s">
        <v>16</v>
      </c>
      <c r="C35" s="30">
        <v>4</v>
      </c>
      <c r="D35" s="31">
        <f>ROUND(C35/18,2)</f>
        <v>0.22</v>
      </c>
      <c r="E35" s="31"/>
      <c r="F35" s="32">
        <f>SUM(D35,E36:E37)</f>
        <v>0.22</v>
      </c>
      <c r="G35" s="30"/>
      <c r="H35" s="31">
        <f>ROUND(G35/18,2)</f>
        <v>0</v>
      </c>
      <c r="I35" s="31"/>
      <c r="J35" s="32">
        <f>SUM(H35,I36:I37)</f>
        <v>0</v>
      </c>
      <c r="K35" s="33"/>
      <c r="L35" s="31">
        <f>ROUND(K35/18,2)</f>
        <v>0</v>
      </c>
      <c r="M35" s="31"/>
      <c r="N35" s="32">
        <f>SUM(L35,M36:M37)</f>
        <v>0</v>
      </c>
      <c r="O35" s="34">
        <f t="shared" si="0"/>
        <v>4</v>
      </c>
      <c r="P35" s="35">
        <f>ROUND(O35/36,2)</f>
        <v>0.11</v>
      </c>
      <c r="Q35" s="36"/>
      <c r="R35" s="37">
        <f>SUM(P35,Q36:Q37)</f>
        <v>0.11</v>
      </c>
    </row>
    <row r="36" spans="1:18" ht="21.75">
      <c r="A36" s="68"/>
      <c r="B36" s="29" t="s">
        <v>17</v>
      </c>
      <c r="C36" s="30"/>
      <c r="D36" s="31">
        <f>ROUND(C36/12,2)</f>
        <v>0</v>
      </c>
      <c r="E36" s="52">
        <f>D36*1</f>
        <v>0</v>
      </c>
      <c r="F36" s="32"/>
      <c r="G36" s="30"/>
      <c r="H36" s="31">
        <f>ROUND(G36/12,2)</f>
        <v>0</v>
      </c>
      <c r="I36" s="52">
        <f>H36*1</f>
        <v>0</v>
      </c>
      <c r="J36" s="32"/>
      <c r="K36" s="33"/>
      <c r="L36" s="31">
        <f>ROUND(K36/12,2)</f>
        <v>0</v>
      </c>
      <c r="M36" s="52">
        <f>L36*1</f>
        <v>0</v>
      </c>
      <c r="N36" s="32"/>
      <c r="O36" s="34">
        <f t="shared" si="0"/>
        <v>0</v>
      </c>
      <c r="P36" s="36">
        <f>ROUND(O36/24,2)</f>
        <v>0</v>
      </c>
      <c r="Q36" s="36">
        <f>P36*1</f>
        <v>0</v>
      </c>
      <c r="R36" s="37">
        <v>0</v>
      </c>
    </row>
    <row r="37" spans="1:18" ht="21.75">
      <c r="A37" s="68"/>
      <c r="B37" s="29" t="s">
        <v>18</v>
      </c>
      <c r="C37" s="30"/>
      <c r="D37" s="31">
        <f>ROUND(C37/12,2)</f>
        <v>0</v>
      </c>
      <c r="E37" s="52">
        <f>D37*1</f>
        <v>0</v>
      </c>
      <c r="F37" s="32"/>
      <c r="G37" s="30"/>
      <c r="H37" s="31">
        <f>ROUND(G37/12,2)</f>
        <v>0</v>
      </c>
      <c r="I37" s="52">
        <f>H37*1</f>
        <v>0</v>
      </c>
      <c r="J37" s="32"/>
      <c r="K37" s="33"/>
      <c r="L37" s="31">
        <f>ROUND(K37/12,2)</f>
        <v>0</v>
      </c>
      <c r="M37" s="52">
        <f>L37*1</f>
        <v>0</v>
      </c>
      <c r="N37" s="32"/>
      <c r="O37" s="69">
        <f t="shared" si="0"/>
        <v>0</v>
      </c>
      <c r="P37" s="36">
        <f>ROUND(O37/24,2)</f>
        <v>0</v>
      </c>
      <c r="Q37" s="36">
        <f>P37*1</f>
        <v>0</v>
      </c>
      <c r="R37" s="37">
        <v>0</v>
      </c>
    </row>
    <row r="38" spans="1:18" ht="21.75">
      <c r="A38" s="28" t="s">
        <v>28</v>
      </c>
      <c r="B38" s="29" t="s">
        <v>16</v>
      </c>
      <c r="C38" s="30">
        <v>4</v>
      </c>
      <c r="D38" s="31">
        <f>ROUND(C38/18,2)</f>
        <v>0.22</v>
      </c>
      <c r="E38" s="31"/>
      <c r="F38" s="32">
        <f>SUM(D38,E39:E40)</f>
        <v>0.22</v>
      </c>
      <c r="G38" s="30"/>
      <c r="H38" s="31">
        <f>ROUND(G38/18,2)</f>
        <v>0</v>
      </c>
      <c r="I38" s="31"/>
      <c r="J38" s="32">
        <f>SUM(H38,I39:I40)</f>
        <v>0</v>
      </c>
      <c r="K38" s="33"/>
      <c r="L38" s="31">
        <f>ROUND(K38/18,2)</f>
        <v>0</v>
      </c>
      <c r="M38" s="31"/>
      <c r="N38" s="32">
        <f>SUM(L38,M39:M40)</f>
        <v>0</v>
      </c>
      <c r="O38" s="34">
        <f t="shared" si="0"/>
        <v>4</v>
      </c>
      <c r="P38" s="35">
        <f>ROUND(O38/36,2)</f>
        <v>0.11</v>
      </c>
      <c r="Q38" s="36"/>
      <c r="R38" s="37">
        <f>SUM(P38,Q39:Q40)</f>
        <v>0.11</v>
      </c>
    </row>
    <row r="39" spans="1:18" ht="21.75">
      <c r="A39" s="68"/>
      <c r="B39" s="29" t="s">
        <v>17</v>
      </c>
      <c r="C39" s="30"/>
      <c r="D39" s="31">
        <f>ROUND(C39/12,2)</f>
        <v>0</v>
      </c>
      <c r="E39" s="52">
        <f>D39*1</f>
        <v>0</v>
      </c>
      <c r="F39" s="32"/>
      <c r="G39" s="30"/>
      <c r="H39" s="31">
        <f>ROUND(G39/12,2)</f>
        <v>0</v>
      </c>
      <c r="I39" s="52">
        <f>H39*1</f>
        <v>0</v>
      </c>
      <c r="J39" s="32"/>
      <c r="K39" s="33"/>
      <c r="L39" s="31">
        <f>ROUND(K39/12,2)</f>
        <v>0</v>
      </c>
      <c r="M39" s="52">
        <f>L39*1</f>
        <v>0</v>
      </c>
      <c r="N39" s="32"/>
      <c r="O39" s="34">
        <f t="shared" si="0"/>
        <v>0</v>
      </c>
      <c r="P39" s="36">
        <f>ROUND(O39/24,2)</f>
        <v>0</v>
      </c>
      <c r="Q39" s="36">
        <f>P39*1</f>
        <v>0</v>
      </c>
      <c r="R39" s="37">
        <v>0</v>
      </c>
    </row>
    <row r="40" spans="1:18" ht="21.75">
      <c r="A40" s="68"/>
      <c r="B40" s="29" t="s">
        <v>18</v>
      </c>
      <c r="C40" s="30"/>
      <c r="D40" s="31">
        <f>ROUND(C40/12,2)</f>
        <v>0</v>
      </c>
      <c r="E40" s="52">
        <f>D40*1</f>
        <v>0</v>
      </c>
      <c r="F40" s="32"/>
      <c r="G40" s="30"/>
      <c r="H40" s="31">
        <f>ROUND(G40/12,2)</f>
        <v>0</v>
      </c>
      <c r="I40" s="52">
        <f>H40*1</f>
        <v>0</v>
      </c>
      <c r="J40" s="32"/>
      <c r="K40" s="33"/>
      <c r="L40" s="31">
        <f>ROUND(K40/12,2)</f>
        <v>0</v>
      </c>
      <c r="M40" s="52">
        <f>L40*1</f>
        <v>0</v>
      </c>
      <c r="N40" s="32"/>
      <c r="O40" s="69">
        <f t="shared" si="0"/>
        <v>0</v>
      </c>
      <c r="P40" s="36">
        <f>ROUND(O40/24,2)</f>
        <v>0</v>
      </c>
      <c r="Q40" s="36">
        <f>P40*1</f>
        <v>0</v>
      </c>
      <c r="R40" s="37">
        <v>0</v>
      </c>
    </row>
    <row r="41" spans="1:18" ht="21.75">
      <c r="A41" s="70" t="s">
        <v>29</v>
      </c>
      <c r="B41" s="71" t="s">
        <v>16</v>
      </c>
      <c r="C41" s="72">
        <f>SUM(C17,C20,C23,C26,C29,C32,C35,C38)</f>
        <v>4517</v>
      </c>
      <c r="D41" s="73">
        <f>ROUND(C41/18,2)</f>
        <v>250.94</v>
      </c>
      <c r="E41" s="73"/>
      <c r="F41" s="74">
        <f>SUM(D41,E42:E43)</f>
        <v>250.94</v>
      </c>
      <c r="G41" s="72">
        <f>SUM(G17,G20,G23,G26,G29,G32,G35,G38)</f>
        <v>572</v>
      </c>
      <c r="H41" s="73">
        <f>ROUND(G41/18,2)</f>
        <v>31.78</v>
      </c>
      <c r="I41" s="73"/>
      <c r="J41" s="74">
        <f>SUM(H41,I42:I43)</f>
        <v>31.78</v>
      </c>
      <c r="K41" s="72">
        <f>SUM(K17,K20,K23,K26,K29,K32,K35,K38)</f>
        <v>0</v>
      </c>
      <c r="L41" s="73">
        <f>ROUND(K41/18,2)</f>
        <v>0</v>
      </c>
      <c r="M41" s="73"/>
      <c r="N41" s="74">
        <f>SUM(L41,M42:M43)</f>
        <v>0</v>
      </c>
      <c r="O41" s="75">
        <f t="shared" si="0"/>
        <v>5089</v>
      </c>
      <c r="P41" s="76">
        <f>ROUND(O41/36,2)</f>
        <v>141.36</v>
      </c>
      <c r="Q41" s="77"/>
      <c r="R41" s="37">
        <f>SUM(P41,Q42:Q43)</f>
        <v>141.36</v>
      </c>
    </row>
    <row r="42" spans="1:18" ht="21.75">
      <c r="A42" s="28"/>
      <c r="B42" s="71" t="s">
        <v>17</v>
      </c>
      <c r="C42" s="72">
        <f>SUM(C18,C21,C24,C27,C30,C33,C36,C39)</f>
        <v>0</v>
      </c>
      <c r="D42" s="73">
        <f>ROUND(C42/12,2)</f>
        <v>0</v>
      </c>
      <c r="E42" s="73">
        <f>D42*1</f>
        <v>0</v>
      </c>
      <c r="F42" s="74"/>
      <c r="G42" s="72">
        <f>SUM(G18,G21,G24,G27,G30,G33,G36,G39)</f>
        <v>0</v>
      </c>
      <c r="H42" s="73">
        <f>ROUND(G42/12,2)</f>
        <v>0</v>
      </c>
      <c r="I42" s="73">
        <f>H42*1</f>
        <v>0</v>
      </c>
      <c r="J42" s="74"/>
      <c r="K42" s="72">
        <f>SUM(K18,K21,K24,K27,K30,K33,K36,K39)</f>
        <v>0</v>
      </c>
      <c r="L42" s="73">
        <f>ROUND(K42/12,2)</f>
        <v>0</v>
      </c>
      <c r="M42" s="73">
        <f>L42*1</f>
        <v>0</v>
      </c>
      <c r="N42" s="74"/>
      <c r="O42" s="75">
        <f t="shared" si="0"/>
        <v>0</v>
      </c>
      <c r="P42" s="76">
        <f>ROUND(O42/24,2)</f>
        <v>0</v>
      </c>
      <c r="Q42" s="77">
        <f>P42*1</f>
        <v>0</v>
      </c>
      <c r="R42" s="37">
        <v>0</v>
      </c>
    </row>
    <row r="43" spans="1:18" ht="22.5" thickBot="1">
      <c r="A43" s="39"/>
      <c r="B43" s="78" t="s">
        <v>18</v>
      </c>
      <c r="C43" s="79">
        <f>SUM(C19,C22,C25,C28,C31,C34,C37,C40)</f>
        <v>0</v>
      </c>
      <c r="D43" s="80">
        <f>ROUND(C43/12,2)</f>
        <v>0</v>
      </c>
      <c r="E43" s="80">
        <f>D43*1</f>
        <v>0</v>
      </c>
      <c r="F43" s="81"/>
      <c r="G43" s="79">
        <f>SUM(G19,G22,G25,G28,G31,G34,G37,G40)</f>
        <v>0</v>
      </c>
      <c r="H43" s="80">
        <f>ROUND(G43/12,2)</f>
        <v>0</v>
      </c>
      <c r="I43" s="80">
        <f>H43*1</f>
        <v>0</v>
      </c>
      <c r="J43" s="81"/>
      <c r="K43" s="79">
        <f>SUM(K19,K22,K25,K28,K31,K34,K37,K40)</f>
        <v>0</v>
      </c>
      <c r="L43" s="80">
        <f>ROUND(K43/12,2)</f>
        <v>0</v>
      </c>
      <c r="M43" s="80">
        <f>L43*1</f>
        <v>0</v>
      </c>
      <c r="N43" s="81"/>
      <c r="O43" s="82">
        <f t="shared" si="0"/>
        <v>0</v>
      </c>
      <c r="P43" s="83">
        <f>ROUND(O43/24,2)</f>
        <v>0</v>
      </c>
      <c r="Q43" s="84">
        <f>P43*1</f>
        <v>0</v>
      </c>
      <c r="R43" s="48">
        <v>0</v>
      </c>
    </row>
    <row r="44" spans="1:18" ht="21.75">
      <c r="A44" s="49" t="s">
        <v>30</v>
      </c>
      <c r="B44" s="64"/>
      <c r="C44" s="51"/>
      <c r="D44" s="52"/>
      <c r="E44" s="52"/>
      <c r="F44" s="53"/>
      <c r="G44" s="51"/>
      <c r="H44" s="52"/>
      <c r="I44" s="54"/>
      <c r="J44" s="53"/>
      <c r="K44" s="65"/>
      <c r="L44" s="52"/>
      <c r="M44" s="52"/>
      <c r="N44" s="53"/>
      <c r="O44" s="56"/>
      <c r="P44" s="62"/>
      <c r="Q44" s="58"/>
      <c r="R44" s="59"/>
    </row>
    <row r="45" spans="1:18" ht="21.75">
      <c r="A45" s="28" t="s">
        <v>15</v>
      </c>
      <c r="B45" s="29" t="s">
        <v>16</v>
      </c>
      <c r="C45" s="30">
        <f>8685+3423</f>
        <v>12108</v>
      </c>
      <c r="D45" s="31">
        <f>ROUND(C45/18,2)</f>
        <v>672.67</v>
      </c>
      <c r="E45" s="31"/>
      <c r="F45" s="32">
        <f>SUM(D45,E46:E47)</f>
        <v>687.51</v>
      </c>
      <c r="G45" s="30">
        <f>10479</f>
        <v>10479</v>
      </c>
      <c r="H45" s="31">
        <f>ROUND(G45/18,2)</f>
        <v>582.17</v>
      </c>
      <c r="I45" s="31"/>
      <c r="J45" s="32">
        <f>SUM(H45,I46:I47)</f>
        <v>597.51</v>
      </c>
      <c r="K45" s="33"/>
      <c r="L45" s="31">
        <f>ROUND(K45/18,2)</f>
        <v>0</v>
      </c>
      <c r="M45" s="31"/>
      <c r="N45" s="32">
        <f>SUM(L45,M46:M47)</f>
        <v>0</v>
      </c>
      <c r="O45" s="34">
        <f>SUM(C45,G45,K45)</f>
        <v>22587</v>
      </c>
      <c r="P45" s="35">
        <f>ROUND(O45/36,2)</f>
        <v>627.42</v>
      </c>
      <c r="Q45" s="36" t="s">
        <v>31</v>
      </c>
      <c r="R45" s="37">
        <f>SUM(P45,Q46:Q47)</f>
        <v>642.52</v>
      </c>
    </row>
    <row r="46" spans="1:18" ht="21.75">
      <c r="A46" s="68"/>
      <c r="B46" s="29" t="s">
        <v>17</v>
      </c>
      <c r="C46" s="30">
        <f>12+3</f>
        <v>15</v>
      </c>
      <c r="D46" s="31">
        <f>ROUND(C46/12,2)</f>
        <v>1.25</v>
      </c>
      <c r="E46" s="31">
        <f>D46*2</f>
        <v>2.5</v>
      </c>
      <c r="F46" s="32"/>
      <c r="G46" s="30">
        <v>6</v>
      </c>
      <c r="H46" s="31">
        <f>ROUND(G46/12,2)</f>
        <v>0.5</v>
      </c>
      <c r="I46" s="31">
        <f>H46*2</f>
        <v>1</v>
      </c>
      <c r="J46" s="32"/>
      <c r="K46" s="33"/>
      <c r="L46" s="31">
        <f>ROUND(K46/12,2)</f>
        <v>0</v>
      </c>
      <c r="M46" s="31">
        <f>L46*2</f>
        <v>0</v>
      </c>
      <c r="N46" s="32"/>
      <c r="O46" s="34">
        <f>SUM(C46,G46,K46)</f>
        <v>21</v>
      </c>
      <c r="P46" s="35">
        <f>ROUND(O46/24,2)</f>
        <v>0.88</v>
      </c>
      <c r="Q46" s="36">
        <f>P46*2</f>
        <v>1.76</v>
      </c>
      <c r="R46" s="37">
        <v>0</v>
      </c>
    </row>
    <row r="47" spans="1:18" ht="22.5" thickBot="1">
      <c r="A47" s="85"/>
      <c r="B47" s="40" t="s">
        <v>18</v>
      </c>
      <c r="C47" s="41">
        <v>74</v>
      </c>
      <c r="D47" s="42">
        <f>ROUND(C47/12,2)</f>
        <v>6.17</v>
      </c>
      <c r="E47" s="42">
        <f>D47*2</f>
        <v>12.34</v>
      </c>
      <c r="F47" s="43"/>
      <c r="G47" s="41">
        <v>86</v>
      </c>
      <c r="H47" s="42">
        <f>ROUND(G47/12,2)</f>
        <v>7.17</v>
      </c>
      <c r="I47" s="42">
        <f>H47*2</f>
        <v>14.34</v>
      </c>
      <c r="J47" s="43"/>
      <c r="K47" s="63"/>
      <c r="L47" s="42">
        <f>ROUND(K47/12,2)</f>
        <v>0</v>
      </c>
      <c r="M47" s="42">
        <f>L47*2</f>
        <v>0</v>
      </c>
      <c r="N47" s="43"/>
      <c r="O47" s="45">
        <f>SUM(C47,G47,K47)</f>
        <v>160</v>
      </c>
      <c r="P47" s="46">
        <f>ROUND(O47/24,2)</f>
        <v>6.67</v>
      </c>
      <c r="Q47" s="47">
        <f>P47*2</f>
        <v>13.34</v>
      </c>
      <c r="R47" s="48">
        <v>0</v>
      </c>
    </row>
    <row r="48" spans="1:18" ht="21.75">
      <c r="A48" s="49" t="s">
        <v>32</v>
      </c>
      <c r="B48" s="64"/>
      <c r="C48" s="51"/>
      <c r="D48" s="52"/>
      <c r="E48" s="52"/>
      <c r="F48" s="53"/>
      <c r="G48" s="51"/>
      <c r="H48" s="52"/>
      <c r="I48" s="54"/>
      <c r="J48" s="53"/>
      <c r="K48" s="65"/>
      <c r="L48" s="52"/>
      <c r="M48" s="52"/>
      <c r="N48" s="53"/>
      <c r="O48" s="56"/>
      <c r="P48" s="62"/>
      <c r="Q48" s="58"/>
      <c r="R48" s="59"/>
    </row>
    <row r="49" spans="1:18" ht="21.75">
      <c r="A49" s="28" t="s">
        <v>15</v>
      </c>
      <c r="B49" s="29" t="s">
        <v>16</v>
      </c>
      <c r="C49" s="30">
        <f>1470+336</f>
        <v>1806</v>
      </c>
      <c r="D49" s="31">
        <f>ROUND(C49/18,2)</f>
        <v>100.33</v>
      </c>
      <c r="E49" s="31"/>
      <c r="F49" s="32">
        <f>SUM(D49,E50:E51)</f>
        <v>100.33</v>
      </c>
      <c r="G49" s="30">
        <f>1460</f>
        <v>1460</v>
      </c>
      <c r="H49" s="31">
        <f>ROUND(G49/18,2)</f>
        <v>81.11</v>
      </c>
      <c r="I49" s="31"/>
      <c r="J49" s="32">
        <f>SUM(H49,I50:I51)</f>
        <v>81.11</v>
      </c>
      <c r="K49" s="33"/>
      <c r="L49" s="31">
        <f>ROUND(K49/18,2)</f>
        <v>0</v>
      </c>
      <c r="M49" s="31"/>
      <c r="N49" s="32">
        <f>SUM(L49,M50:M51)</f>
        <v>0</v>
      </c>
      <c r="O49" s="34">
        <f>SUM(C49,G49,K49)</f>
        <v>3266</v>
      </c>
      <c r="P49" s="35">
        <f>ROUND(O49/36,2)</f>
        <v>90.72</v>
      </c>
      <c r="Q49" s="36">
        <v>0</v>
      </c>
      <c r="R49" s="37">
        <f>SUM(P49,Q50:Q51)</f>
        <v>90.72</v>
      </c>
    </row>
    <row r="50" spans="1:18" ht="21.75">
      <c r="A50" s="68"/>
      <c r="B50" s="29" t="s">
        <v>17</v>
      </c>
      <c r="C50" s="30"/>
      <c r="D50" s="31">
        <f>ROUND(C50/12,2)</f>
        <v>0</v>
      </c>
      <c r="E50" s="31">
        <f>D50*1</f>
        <v>0</v>
      </c>
      <c r="F50" s="32"/>
      <c r="G50" s="30"/>
      <c r="H50" s="31">
        <f>ROUND(G50/12,2)</f>
        <v>0</v>
      </c>
      <c r="I50" s="31">
        <f>H50*1</f>
        <v>0</v>
      </c>
      <c r="J50" s="32"/>
      <c r="K50" s="38"/>
      <c r="L50" s="31">
        <f>ROUND(K50/12,2)</f>
        <v>0</v>
      </c>
      <c r="M50" s="31">
        <f>L50*1</f>
        <v>0</v>
      </c>
      <c r="N50" s="32"/>
      <c r="O50" s="34">
        <f>SUM(C50,G50,K50)</f>
        <v>0</v>
      </c>
      <c r="P50" s="35">
        <f>ROUND(O50/24,2)</f>
        <v>0</v>
      </c>
      <c r="Q50" s="36">
        <f>P50*1</f>
        <v>0</v>
      </c>
      <c r="R50" s="37">
        <v>0</v>
      </c>
    </row>
    <row r="51" spans="1:18" ht="22.5" thickBot="1">
      <c r="A51" s="85"/>
      <c r="B51" s="40" t="s">
        <v>18</v>
      </c>
      <c r="C51" s="41"/>
      <c r="D51" s="42">
        <f>ROUND(C51/12,2)</f>
        <v>0</v>
      </c>
      <c r="E51" s="42">
        <f>D51*1</f>
        <v>0</v>
      </c>
      <c r="F51" s="43"/>
      <c r="G51" s="41"/>
      <c r="H51" s="42">
        <f>ROUND(G51/12,2)</f>
        <v>0</v>
      </c>
      <c r="I51" s="42">
        <f>H51*1</f>
        <v>0</v>
      </c>
      <c r="J51" s="43"/>
      <c r="K51" s="44"/>
      <c r="L51" s="42">
        <f>ROUND(K51/12,2)</f>
        <v>0</v>
      </c>
      <c r="M51" s="42">
        <f>L51*1</f>
        <v>0</v>
      </c>
      <c r="N51" s="43"/>
      <c r="O51" s="45">
        <f>SUM(C51,G51,K51)</f>
        <v>0</v>
      </c>
      <c r="P51" s="46">
        <f>ROUND(O51/24,2)</f>
        <v>0</v>
      </c>
      <c r="Q51" s="47">
        <f>P51*1</f>
        <v>0</v>
      </c>
      <c r="R51" s="48">
        <v>0</v>
      </c>
    </row>
    <row r="52" spans="1:18" ht="21.75">
      <c r="A52" s="49" t="s">
        <v>33</v>
      </c>
      <c r="B52" s="64"/>
      <c r="C52" s="51"/>
      <c r="D52" s="52"/>
      <c r="E52" s="52"/>
      <c r="F52" s="53"/>
      <c r="G52" s="51"/>
      <c r="H52" s="52"/>
      <c r="I52" s="54"/>
      <c r="J52" s="53"/>
      <c r="K52" s="60"/>
      <c r="L52" s="52"/>
      <c r="M52" s="52"/>
      <c r="N52" s="53"/>
      <c r="O52" s="61"/>
      <c r="P52" s="62"/>
      <c r="Q52" s="58"/>
      <c r="R52" s="59"/>
    </row>
    <row r="53" spans="1:18" ht="21.75">
      <c r="A53" s="28" t="s">
        <v>34</v>
      </c>
      <c r="B53" s="29" t="s">
        <v>16</v>
      </c>
      <c r="C53" s="30">
        <v>4611</v>
      </c>
      <c r="D53" s="31">
        <f>ROUND(C53/18,2)</f>
        <v>256.17</v>
      </c>
      <c r="E53" s="31"/>
      <c r="F53" s="32">
        <f>SUM(D53,E54:E55)</f>
        <v>256.17</v>
      </c>
      <c r="G53" s="30">
        <v>6104</v>
      </c>
      <c r="H53" s="31">
        <f>ROUND(G53/18,2)</f>
        <v>339.11</v>
      </c>
      <c r="I53" s="31"/>
      <c r="J53" s="32">
        <f>SUM(H53,I54:I55)</f>
        <v>339.11</v>
      </c>
      <c r="K53" s="33"/>
      <c r="L53" s="31">
        <f>ROUND(K53/18,2)</f>
        <v>0</v>
      </c>
      <c r="M53" s="31"/>
      <c r="N53" s="32">
        <f>SUM(L53,M54:M55)</f>
        <v>0</v>
      </c>
      <c r="O53" s="34">
        <f aca="true" t="shared" si="1" ref="O53:O88">SUM(C53,G53,K53)</f>
        <v>10715</v>
      </c>
      <c r="P53" s="35">
        <f>ROUND(O53/36,2)</f>
        <v>297.64</v>
      </c>
      <c r="Q53" s="36" t="s">
        <v>31</v>
      </c>
      <c r="R53" s="37">
        <f>SUM(P53,Q54:Q55)</f>
        <v>297.64</v>
      </c>
    </row>
    <row r="54" spans="1:18" ht="21.75">
      <c r="A54" s="68"/>
      <c r="B54" s="29" t="s">
        <v>17</v>
      </c>
      <c r="C54" s="30"/>
      <c r="D54" s="31">
        <f>ROUND(C54/12,2)</f>
        <v>0</v>
      </c>
      <c r="E54" s="31">
        <f>D54*1.8</f>
        <v>0</v>
      </c>
      <c r="F54" s="32"/>
      <c r="G54" s="30"/>
      <c r="H54" s="31">
        <f>ROUND(G54/12,2)</f>
        <v>0</v>
      </c>
      <c r="I54" s="31">
        <f>H54*1.8</f>
        <v>0</v>
      </c>
      <c r="J54" s="32"/>
      <c r="K54" s="38"/>
      <c r="L54" s="31">
        <f>ROUND(K54/12,2)</f>
        <v>0</v>
      </c>
      <c r="M54" s="31">
        <f>L54*1.8</f>
        <v>0</v>
      </c>
      <c r="N54" s="32"/>
      <c r="O54" s="34">
        <f t="shared" si="1"/>
        <v>0</v>
      </c>
      <c r="P54" s="36">
        <f>ROUND(O54/24,2)</f>
        <v>0</v>
      </c>
      <c r="Q54" s="36">
        <f>P54*1.8</f>
        <v>0</v>
      </c>
      <c r="R54" s="37">
        <v>0</v>
      </c>
    </row>
    <row r="55" spans="1:18" ht="21.75">
      <c r="A55" s="68"/>
      <c r="B55" s="29" t="s">
        <v>18</v>
      </c>
      <c r="C55" s="30"/>
      <c r="D55" s="31">
        <f>ROUND(C55/12,2)</f>
        <v>0</v>
      </c>
      <c r="E55" s="31">
        <f>D55*1.8</f>
        <v>0</v>
      </c>
      <c r="F55" s="32"/>
      <c r="G55" s="30"/>
      <c r="H55" s="31">
        <f>ROUND(G55/12,2)</f>
        <v>0</v>
      </c>
      <c r="I55" s="31">
        <f>H55*1.8</f>
        <v>0</v>
      </c>
      <c r="J55" s="32"/>
      <c r="K55" s="38"/>
      <c r="L55" s="31">
        <f>ROUND(K55/12,2)</f>
        <v>0</v>
      </c>
      <c r="M55" s="31">
        <f>L55*1.8</f>
        <v>0</v>
      </c>
      <c r="N55" s="32"/>
      <c r="O55" s="69">
        <f t="shared" si="1"/>
        <v>0</v>
      </c>
      <c r="P55" s="36">
        <f>ROUND(O55/24,2)</f>
        <v>0</v>
      </c>
      <c r="Q55" s="36">
        <f>P55*1.8</f>
        <v>0</v>
      </c>
      <c r="R55" s="37">
        <v>0</v>
      </c>
    </row>
    <row r="56" spans="1:18" ht="21.75">
      <c r="A56" s="28" t="s">
        <v>35</v>
      </c>
      <c r="B56" s="29" t="s">
        <v>16</v>
      </c>
      <c r="C56" s="30">
        <v>7499</v>
      </c>
      <c r="D56" s="31">
        <f>ROUND(C56/18,2)</f>
        <v>416.61</v>
      </c>
      <c r="E56" s="31"/>
      <c r="F56" s="32">
        <f>SUM(D56,E57:E58)</f>
        <v>416.61</v>
      </c>
      <c r="G56" s="30">
        <v>6730</v>
      </c>
      <c r="H56" s="31">
        <f>ROUND(G56/18,2)</f>
        <v>373.89</v>
      </c>
      <c r="I56" s="31"/>
      <c r="J56" s="32">
        <f>SUM(H56,I57:I58)</f>
        <v>373.89</v>
      </c>
      <c r="K56" s="33"/>
      <c r="L56" s="31">
        <f>ROUND(K56/18,2)</f>
        <v>0</v>
      </c>
      <c r="M56" s="31"/>
      <c r="N56" s="32">
        <f>SUM(L56,M57:M58)</f>
        <v>0</v>
      </c>
      <c r="O56" s="34">
        <f t="shared" si="1"/>
        <v>14229</v>
      </c>
      <c r="P56" s="35">
        <f>ROUND(O56/36,2)</f>
        <v>395.25</v>
      </c>
      <c r="Q56" s="36" t="s">
        <v>31</v>
      </c>
      <c r="R56" s="37">
        <f>SUM(P56,Q57:Q58)</f>
        <v>395.25</v>
      </c>
    </row>
    <row r="57" spans="1:18" ht="21.75">
      <c r="A57" s="68"/>
      <c r="B57" s="29" t="s">
        <v>17</v>
      </c>
      <c r="C57" s="30"/>
      <c r="D57" s="31">
        <f>ROUND(C57/12,2)</f>
        <v>0</v>
      </c>
      <c r="E57" s="31">
        <f>D57*1.8</f>
        <v>0</v>
      </c>
      <c r="F57" s="32"/>
      <c r="G57" s="30"/>
      <c r="H57" s="31">
        <f>ROUND(G57/12,2)</f>
        <v>0</v>
      </c>
      <c r="I57" s="31">
        <f>H57*1.8</f>
        <v>0</v>
      </c>
      <c r="J57" s="32"/>
      <c r="K57" s="33"/>
      <c r="L57" s="31">
        <f>ROUND(K57/12,2)</f>
        <v>0</v>
      </c>
      <c r="M57" s="31">
        <f>L57*1.8</f>
        <v>0</v>
      </c>
      <c r="N57" s="32"/>
      <c r="O57" s="34">
        <f t="shared" si="1"/>
        <v>0</v>
      </c>
      <c r="P57" s="36">
        <f>ROUND(O57/24,2)</f>
        <v>0</v>
      </c>
      <c r="Q57" s="36">
        <f>P57*1.8</f>
        <v>0</v>
      </c>
      <c r="R57" s="37">
        <v>0</v>
      </c>
    </row>
    <row r="58" spans="1:18" ht="21.75">
      <c r="A58" s="68"/>
      <c r="B58" s="29" t="s">
        <v>18</v>
      </c>
      <c r="C58" s="30"/>
      <c r="D58" s="31">
        <f>ROUND(C58/12,2)</f>
        <v>0</v>
      </c>
      <c r="E58" s="31">
        <f>D58*1.8</f>
        <v>0</v>
      </c>
      <c r="F58" s="32"/>
      <c r="G58" s="30"/>
      <c r="H58" s="31">
        <f>ROUND(G58/12,2)</f>
        <v>0</v>
      </c>
      <c r="I58" s="31">
        <f>H58*1.8</f>
        <v>0</v>
      </c>
      <c r="J58" s="32"/>
      <c r="K58" s="38"/>
      <c r="L58" s="31">
        <f>ROUND(K58/12,2)</f>
        <v>0</v>
      </c>
      <c r="M58" s="31">
        <f>L58*1.8</f>
        <v>0</v>
      </c>
      <c r="N58" s="32"/>
      <c r="O58" s="69">
        <f t="shared" si="1"/>
        <v>0</v>
      </c>
      <c r="P58" s="36">
        <f>ROUND(O58/24,2)</f>
        <v>0</v>
      </c>
      <c r="Q58" s="36">
        <f>P58*1.8</f>
        <v>0</v>
      </c>
      <c r="R58" s="37">
        <v>0</v>
      </c>
    </row>
    <row r="59" spans="1:18" ht="21.75">
      <c r="A59" s="28" t="s">
        <v>36</v>
      </c>
      <c r="B59" s="29" t="s">
        <v>16</v>
      </c>
      <c r="C59" s="30">
        <v>5194</v>
      </c>
      <c r="D59" s="31">
        <f>ROUND(C59/18,2)</f>
        <v>288.56</v>
      </c>
      <c r="E59" s="31"/>
      <c r="F59" s="32">
        <f>SUM(D59,E60:E61)</f>
        <v>331.76</v>
      </c>
      <c r="G59" s="30">
        <v>6296</v>
      </c>
      <c r="H59" s="31">
        <f>ROUND(G59/18,2)</f>
        <v>349.78</v>
      </c>
      <c r="I59" s="31"/>
      <c r="J59" s="32">
        <f>SUM(H59,I60:I61)</f>
        <v>398.83</v>
      </c>
      <c r="K59" s="33">
        <v>24</v>
      </c>
      <c r="L59" s="31">
        <f>ROUND(K59/18,2)</f>
        <v>1.33</v>
      </c>
      <c r="M59" s="31"/>
      <c r="N59" s="32">
        <f>SUM(L59,M60:M61)</f>
        <v>1.33</v>
      </c>
      <c r="O59" s="34">
        <f t="shared" si="1"/>
        <v>11514</v>
      </c>
      <c r="P59" s="35">
        <f>ROUND(O59/36,2)</f>
        <v>319.83</v>
      </c>
      <c r="Q59" s="36" t="s">
        <v>31</v>
      </c>
      <c r="R59" s="37">
        <f>SUM(P59,Q60:Q61)</f>
        <v>365.964</v>
      </c>
    </row>
    <row r="60" spans="1:18" ht="21.75">
      <c r="A60" s="68"/>
      <c r="B60" s="29" t="s">
        <v>17</v>
      </c>
      <c r="C60" s="30"/>
      <c r="D60" s="31">
        <f>ROUND(C60/12,2)</f>
        <v>0</v>
      </c>
      <c r="E60" s="31">
        <f>D60*1.8</f>
        <v>0</v>
      </c>
      <c r="F60" s="32"/>
      <c r="G60" s="30"/>
      <c r="H60" s="31">
        <f>ROUND(G60/12,2)</f>
        <v>0</v>
      </c>
      <c r="I60" s="31">
        <f>H60*1.8</f>
        <v>0</v>
      </c>
      <c r="J60" s="32"/>
      <c r="K60" s="33"/>
      <c r="L60" s="31">
        <f>ROUND(K60/12,2)</f>
        <v>0</v>
      </c>
      <c r="M60" s="31">
        <f>L60*1.8</f>
        <v>0</v>
      </c>
      <c r="N60" s="32"/>
      <c r="O60" s="34">
        <f t="shared" si="1"/>
        <v>0</v>
      </c>
      <c r="P60" s="36">
        <f>ROUND(O60/24,2)</f>
        <v>0</v>
      </c>
      <c r="Q60" s="36">
        <f>P60*1.8</f>
        <v>0</v>
      </c>
      <c r="R60" s="37">
        <v>0</v>
      </c>
    </row>
    <row r="61" spans="1:18" ht="21.75">
      <c r="A61" s="68"/>
      <c r="B61" s="29" t="s">
        <v>18</v>
      </c>
      <c r="C61" s="30">
        <v>288</v>
      </c>
      <c r="D61" s="31">
        <f>ROUND(C61/12,2)</f>
        <v>24</v>
      </c>
      <c r="E61" s="31">
        <f>D61*1.8</f>
        <v>43.2</v>
      </c>
      <c r="F61" s="32"/>
      <c r="G61" s="30">
        <v>327</v>
      </c>
      <c r="H61" s="31">
        <f>ROUND(G61/12,2)</f>
        <v>27.25</v>
      </c>
      <c r="I61" s="31">
        <f>H61*1.8</f>
        <v>49.050000000000004</v>
      </c>
      <c r="J61" s="32"/>
      <c r="K61" s="33"/>
      <c r="L61" s="31">
        <f>ROUND(K61/12,2)</f>
        <v>0</v>
      </c>
      <c r="M61" s="31">
        <f>L61*1.8</f>
        <v>0</v>
      </c>
      <c r="N61" s="32"/>
      <c r="O61" s="69">
        <f t="shared" si="1"/>
        <v>615</v>
      </c>
      <c r="P61" s="36">
        <f>ROUND(O61/24,2)</f>
        <v>25.63</v>
      </c>
      <c r="Q61" s="36">
        <f>P61*1.8</f>
        <v>46.134</v>
      </c>
      <c r="R61" s="37">
        <v>0</v>
      </c>
    </row>
    <row r="62" spans="1:18" ht="21.75">
      <c r="A62" s="28" t="s">
        <v>37</v>
      </c>
      <c r="B62" s="29" t="s">
        <v>16</v>
      </c>
      <c r="C62" s="30">
        <v>12671</v>
      </c>
      <c r="D62" s="31">
        <f>ROUND(C62/18,2)</f>
        <v>703.94</v>
      </c>
      <c r="E62" s="31"/>
      <c r="F62" s="32">
        <f>SUM(D62,E63:E64)</f>
        <v>733.3340000000001</v>
      </c>
      <c r="G62" s="30">
        <v>8714</v>
      </c>
      <c r="H62" s="31">
        <f>ROUND(G62/18,2)</f>
        <v>484.11</v>
      </c>
      <c r="I62" s="31"/>
      <c r="J62" s="32">
        <f>SUM(H62,I63:I64)</f>
        <v>505.71000000000004</v>
      </c>
      <c r="K62" s="33">
        <v>459</v>
      </c>
      <c r="L62" s="31">
        <f>ROUND(K62/18,2)</f>
        <v>25.5</v>
      </c>
      <c r="M62" s="31"/>
      <c r="N62" s="32">
        <f>SUM(L62,M63:M64)</f>
        <v>25.5</v>
      </c>
      <c r="O62" s="34">
        <f t="shared" si="1"/>
        <v>21844</v>
      </c>
      <c r="P62" s="35">
        <f>ROUND(O62/36,2)</f>
        <v>606.78</v>
      </c>
      <c r="Q62" s="36" t="s">
        <v>31</v>
      </c>
      <c r="R62" s="37">
        <f>SUM(P62,Q63:Q64)</f>
        <v>632.286</v>
      </c>
    </row>
    <row r="63" spans="1:18" ht="21.75">
      <c r="A63" s="68"/>
      <c r="B63" s="29" t="s">
        <v>17</v>
      </c>
      <c r="C63" s="30">
        <v>138</v>
      </c>
      <c r="D63" s="31">
        <f>ROUND(C63/12,2)</f>
        <v>11.5</v>
      </c>
      <c r="E63" s="31">
        <f>D63*1.8</f>
        <v>20.7</v>
      </c>
      <c r="F63" s="32"/>
      <c r="G63" s="30">
        <v>144</v>
      </c>
      <c r="H63" s="31">
        <f>ROUND(G63/12,2)</f>
        <v>12</v>
      </c>
      <c r="I63" s="31">
        <f>H63*1.8</f>
        <v>21.6</v>
      </c>
      <c r="J63" s="32"/>
      <c r="K63" s="33"/>
      <c r="L63" s="31">
        <f>ROUND(K63/12,2)</f>
        <v>0</v>
      </c>
      <c r="M63" s="31">
        <f>L63*1.8</f>
        <v>0</v>
      </c>
      <c r="N63" s="32"/>
      <c r="O63" s="34">
        <f t="shared" si="1"/>
        <v>282</v>
      </c>
      <c r="P63" s="36">
        <f>ROUND(O63/24,2)</f>
        <v>11.75</v>
      </c>
      <c r="Q63" s="36">
        <f>P63*1.8</f>
        <v>21.150000000000002</v>
      </c>
      <c r="R63" s="37">
        <v>0</v>
      </c>
    </row>
    <row r="64" spans="1:18" ht="21.75">
      <c r="A64" s="68"/>
      <c r="B64" s="29" t="s">
        <v>18</v>
      </c>
      <c r="C64" s="30">
        <v>58</v>
      </c>
      <c r="D64" s="31">
        <f>ROUND(C64/12,2)</f>
        <v>4.83</v>
      </c>
      <c r="E64" s="31">
        <f>D64*1.8</f>
        <v>8.694</v>
      </c>
      <c r="F64" s="32"/>
      <c r="G64" s="30"/>
      <c r="H64" s="31">
        <f>ROUND(G64/12,2)</f>
        <v>0</v>
      </c>
      <c r="I64" s="31">
        <f>H64*1.8</f>
        <v>0</v>
      </c>
      <c r="J64" s="32"/>
      <c r="K64" s="33"/>
      <c r="L64" s="31">
        <f>ROUND(K64/12,2)</f>
        <v>0</v>
      </c>
      <c r="M64" s="31">
        <f>L64*1.8</f>
        <v>0</v>
      </c>
      <c r="N64" s="32"/>
      <c r="O64" s="69">
        <f t="shared" si="1"/>
        <v>58</v>
      </c>
      <c r="P64" s="36">
        <f>ROUND(O64/24,2)</f>
        <v>2.42</v>
      </c>
      <c r="Q64" s="36">
        <f>P64*1.8</f>
        <v>4.356</v>
      </c>
      <c r="R64" s="37">
        <v>0</v>
      </c>
    </row>
    <row r="65" spans="1:18" ht="21.75">
      <c r="A65" s="28" t="s">
        <v>38</v>
      </c>
      <c r="B65" s="29" t="s">
        <v>16</v>
      </c>
      <c r="C65" s="30">
        <v>5142</v>
      </c>
      <c r="D65" s="31">
        <f>ROUND(C65/18,2)</f>
        <v>285.67</v>
      </c>
      <c r="E65" s="31"/>
      <c r="F65" s="32">
        <f>SUM(D65,E66:E67)</f>
        <v>285.67</v>
      </c>
      <c r="G65" s="30">
        <v>4935</v>
      </c>
      <c r="H65" s="31">
        <f>ROUND(G65/18,2)</f>
        <v>274.17</v>
      </c>
      <c r="I65" s="31"/>
      <c r="J65" s="32">
        <f>SUM(H65,I66:I67)</f>
        <v>274.17</v>
      </c>
      <c r="K65" s="33">
        <v>3</v>
      </c>
      <c r="L65" s="31">
        <f>ROUND(K65/18,2)</f>
        <v>0.17</v>
      </c>
      <c r="M65" s="31"/>
      <c r="N65" s="32">
        <f>SUM(L65,M66:M67)</f>
        <v>0.17</v>
      </c>
      <c r="O65" s="34">
        <f t="shared" si="1"/>
        <v>10080</v>
      </c>
      <c r="P65" s="35">
        <f>ROUND(O65/36,2)</f>
        <v>280</v>
      </c>
      <c r="Q65" s="36" t="s">
        <v>31</v>
      </c>
      <c r="R65" s="37">
        <f>SUM(P65,Q66:Q67)</f>
        <v>280</v>
      </c>
    </row>
    <row r="66" spans="1:18" ht="21.75">
      <c r="A66" s="68"/>
      <c r="B66" s="29" t="s">
        <v>17</v>
      </c>
      <c r="C66" s="30"/>
      <c r="D66" s="31">
        <f>ROUND(C66/12,2)</f>
        <v>0</v>
      </c>
      <c r="E66" s="31">
        <f>D66*1.8</f>
        <v>0</v>
      </c>
      <c r="F66" s="32"/>
      <c r="G66" s="30"/>
      <c r="H66" s="31">
        <f>ROUND(G66/12,2)</f>
        <v>0</v>
      </c>
      <c r="I66" s="31">
        <f>H66*1.8</f>
        <v>0</v>
      </c>
      <c r="J66" s="32"/>
      <c r="K66" s="38"/>
      <c r="L66" s="31">
        <f>ROUND(K66/12,2)</f>
        <v>0</v>
      </c>
      <c r="M66" s="31">
        <f>L66*1.8</f>
        <v>0</v>
      </c>
      <c r="N66" s="32"/>
      <c r="O66" s="34">
        <f t="shared" si="1"/>
        <v>0</v>
      </c>
      <c r="P66" s="36">
        <f>ROUND(O66/24,2)</f>
        <v>0</v>
      </c>
      <c r="Q66" s="36">
        <f>P66*1.8</f>
        <v>0</v>
      </c>
      <c r="R66" s="37">
        <v>0</v>
      </c>
    </row>
    <row r="67" spans="1:18" ht="21.75">
      <c r="A67" s="68"/>
      <c r="B67" s="29" t="s">
        <v>18</v>
      </c>
      <c r="C67" s="30"/>
      <c r="D67" s="31">
        <f>ROUND(C67/12,2)</f>
        <v>0</v>
      </c>
      <c r="E67" s="31">
        <f>D67*1.8</f>
        <v>0</v>
      </c>
      <c r="F67" s="32"/>
      <c r="G67" s="30"/>
      <c r="H67" s="31">
        <f>ROUND(G67/12,2)</f>
        <v>0</v>
      </c>
      <c r="I67" s="31">
        <f>H67*1.8</f>
        <v>0</v>
      </c>
      <c r="J67" s="32"/>
      <c r="K67" s="38"/>
      <c r="L67" s="31">
        <f>ROUND(K67/12,2)</f>
        <v>0</v>
      </c>
      <c r="M67" s="31">
        <f>L67*1.8</f>
        <v>0</v>
      </c>
      <c r="N67" s="32"/>
      <c r="O67" s="69">
        <f t="shared" si="1"/>
        <v>0</v>
      </c>
      <c r="P67" s="36">
        <f>ROUND(O67/24,2)</f>
        <v>0</v>
      </c>
      <c r="Q67" s="36">
        <f>P67*1.8</f>
        <v>0</v>
      </c>
      <c r="R67" s="37">
        <v>0</v>
      </c>
    </row>
    <row r="68" spans="1:18" ht="21.75">
      <c r="A68" s="28" t="s">
        <v>39</v>
      </c>
      <c r="B68" s="29" t="s">
        <v>16</v>
      </c>
      <c r="C68" s="30">
        <v>10840</v>
      </c>
      <c r="D68" s="31">
        <f>ROUND(C68/18,2)</f>
        <v>602.22</v>
      </c>
      <c r="E68" s="31"/>
      <c r="F68" s="32">
        <f>SUM(D68,E69:E70)</f>
        <v>609.4200000000001</v>
      </c>
      <c r="G68" s="30">
        <v>10256</v>
      </c>
      <c r="H68" s="31">
        <f>ROUND(G68/18,2)</f>
        <v>569.78</v>
      </c>
      <c r="I68" s="31"/>
      <c r="J68" s="32">
        <f>SUM(H68,I69:I70)</f>
        <v>571.5799999999999</v>
      </c>
      <c r="K68" s="33"/>
      <c r="L68" s="31">
        <f>ROUND(K68/18,2)</f>
        <v>0</v>
      </c>
      <c r="M68" s="31"/>
      <c r="N68" s="32">
        <f>SUM(L68,M69:M70)</f>
        <v>0</v>
      </c>
      <c r="O68" s="34">
        <f t="shared" si="1"/>
        <v>21096</v>
      </c>
      <c r="P68" s="35">
        <f>ROUND(O68/36,2)</f>
        <v>586</v>
      </c>
      <c r="Q68" s="36" t="s">
        <v>31</v>
      </c>
      <c r="R68" s="37">
        <f>SUM(P68,Q69:Q70)</f>
        <v>590.5</v>
      </c>
    </row>
    <row r="69" spans="1:18" ht="21.75">
      <c r="A69" s="68"/>
      <c r="B69" s="29" t="s">
        <v>17</v>
      </c>
      <c r="C69" s="30">
        <v>48</v>
      </c>
      <c r="D69" s="31">
        <f>ROUND(C69/12,2)</f>
        <v>4</v>
      </c>
      <c r="E69" s="31">
        <f>D69*1.8</f>
        <v>7.2</v>
      </c>
      <c r="F69" s="32"/>
      <c r="G69" s="30">
        <v>12</v>
      </c>
      <c r="H69" s="31">
        <f>ROUND(G69/12,2)</f>
        <v>1</v>
      </c>
      <c r="I69" s="31">
        <f>H69*1.8</f>
        <v>1.8</v>
      </c>
      <c r="J69" s="32"/>
      <c r="K69" s="33"/>
      <c r="L69" s="31">
        <f>ROUND(K69/12,2)</f>
        <v>0</v>
      </c>
      <c r="M69" s="31">
        <f>L69*1.8</f>
        <v>0</v>
      </c>
      <c r="N69" s="32"/>
      <c r="O69" s="34">
        <f t="shared" si="1"/>
        <v>60</v>
      </c>
      <c r="P69" s="36">
        <f>ROUND(O69/24,2)</f>
        <v>2.5</v>
      </c>
      <c r="Q69" s="36">
        <f>P69*1.8</f>
        <v>4.5</v>
      </c>
      <c r="R69" s="37">
        <v>0</v>
      </c>
    </row>
    <row r="70" spans="1:18" ht="21.75">
      <c r="A70" s="68"/>
      <c r="B70" s="29" t="s">
        <v>18</v>
      </c>
      <c r="C70" s="30"/>
      <c r="D70" s="31">
        <f>ROUND(C70/12,2)</f>
        <v>0</v>
      </c>
      <c r="E70" s="31">
        <f>D70*1.8</f>
        <v>0</v>
      </c>
      <c r="F70" s="32"/>
      <c r="G70" s="30"/>
      <c r="H70" s="31">
        <f>ROUND(G70/12,2)</f>
        <v>0</v>
      </c>
      <c r="I70" s="31">
        <f>H70*1.8</f>
        <v>0</v>
      </c>
      <c r="J70" s="32"/>
      <c r="K70" s="38"/>
      <c r="L70" s="31">
        <f>ROUND(K70/12,2)</f>
        <v>0</v>
      </c>
      <c r="M70" s="31">
        <f>L70*1.8</f>
        <v>0</v>
      </c>
      <c r="N70" s="32"/>
      <c r="O70" s="69">
        <f t="shared" si="1"/>
        <v>0</v>
      </c>
      <c r="P70" s="36">
        <f>ROUND(O70/24,2)</f>
        <v>0</v>
      </c>
      <c r="Q70" s="36">
        <f>P70*1.8</f>
        <v>0</v>
      </c>
      <c r="R70" s="37">
        <v>0</v>
      </c>
    </row>
    <row r="71" spans="1:18" ht="21.75">
      <c r="A71" s="28" t="s">
        <v>40</v>
      </c>
      <c r="B71" s="29" t="s">
        <v>16</v>
      </c>
      <c r="C71" s="30"/>
      <c r="D71" s="31">
        <f>ROUND(C71/18,2)</f>
        <v>0</v>
      </c>
      <c r="E71" s="31"/>
      <c r="F71" s="32">
        <f>SUM(D71,E72:E73)</f>
        <v>19.494</v>
      </c>
      <c r="G71" s="30"/>
      <c r="H71" s="31">
        <f>ROUND(G71/18,2)</f>
        <v>0</v>
      </c>
      <c r="I71" s="31"/>
      <c r="J71" s="32">
        <f>SUM(H71,I72:I73)</f>
        <v>12.006</v>
      </c>
      <c r="K71" s="33"/>
      <c r="L71" s="31">
        <f>ROUND(K71/18,2)</f>
        <v>0</v>
      </c>
      <c r="M71" s="31"/>
      <c r="N71" s="32"/>
      <c r="O71" s="34">
        <f t="shared" si="1"/>
        <v>0</v>
      </c>
      <c r="P71" s="35">
        <f>ROUND(O71/36,2)</f>
        <v>0</v>
      </c>
      <c r="Q71" s="36" t="s">
        <v>31</v>
      </c>
      <c r="R71" s="37">
        <f>SUM(P71,Q72:Q73)</f>
        <v>15.75</v>
      </c>
    </row>
    <row r="72" spans="1:18" ht="21.75">
      <c r="A72" s="86"/>
      <c r="B72" s="29" t="s">
        <v>17</v>
      </c>
      <c r="C72" s="30">
        <v>42</v>
      </c>
      <c r="D72" s="31">
        <f>ROUND(C72/12,2)</f>
        <v>3.5</v>
      </c>
      <c r="E72" s="31">
        <f>D72*1.8</f>
        <v>6.3</v>
      </c>
      <c r="F72" s="32"/>
      <c r="G72" s="30">
        <v>30</v>
      </c>
      <c r="H72" s="31">
        <f>ROUND(G72/12,2)</f>
        <v>2.5</v>
      </c>
      <c r="I72" s="31">
        <f>H72*1.8</f>
        <v>4.5</v>
      </c>
      <c r="J72" s="32"/>
      <c r="K72" s="33"/>
      <c r="L72" s="31">
        <f>ROUND(K72/12,2)</f>
        <v>0</v>
      </c>
      <c r="M72" s="31">
        <f>L72*1.8</f>
        <v>0</v>
      </c>
      <c r="N72" s="32"/>
      <c r="O72" s="34">
        <f t="shared" si="1"/>
        <v>72</v>
      </c>
      <c r="P72" s="36">
        <f>ROUND(O72/24,2)</f>
        <v>3</v>
      </c>
      <c r="Q72" s="36">
        <f>P72*1.8</f>
        <v>5.4</v>
      </c>
      <c r="R72" s="37">
        <v>0</v>
      </c>
    </row>
    <row r="73" spans="1:18" ht="21.75">
      <c r="A73" s="86"/>
      <c r="B73" s="29" t="s">
        <v>18</v>
      </c>
      <c r="C73" s="30">
        <v>88</v>
      </c>
      <c r="D73" s="31">
        <f>ROUND(C73/12,2)</f>
        <v>7.33</v>
      </c>
      <c r="E73" s="31">
        <f>D73*1.8</f>
        <v>13.194</v>
      </c>
      <c r="F73" s="32"/>
      <c r="G73" s="30">
        <v>50</v>
      </c>
      <c r="H73" s="31">
        <f>ROUND(G73/12,2)</f>
        <v>4.17</v>
      </c>
      <c r="I73" s="31">
        <f>H73*1.8</f>
        <v>7.506</v>
      </c>
      <c r="J73" s="32"/>
      <c r="K73" s="33"/>
      <c r="L73" s="31">
        <f>ROUND(K73/12,2)</f>
        <v>0</v>
      </c>
      <c r="M73" s="31">
        <f>L73*1.8</f>
        <v>0</v>
      </c>
      <c r="N73" s="32"/>
      <c r="O73" s="69">
        <f t="shared" si="1"/>
        <v>138</v>
      </c>
      <c r="P73" s="36">
        <f>ROUND(O73/24,2)</f>
        <v>5.75</v>
      </c>
      <c r="Q73" s="36">
        <f>P73*1.8</f>
        <v>10.35</v>
      </c>
      <c r="R73" s="37">
        <v>0</v>
      </c>
    </row>
    <row r="74" spans="1:18" ht="21.75">
      <c r="A74" s="28" t="s">
        <v>41</v>
      </c>
      <c r="B74" s="29" t="s">
        <v>16</v>
      </c>
      <c r="C74" s="30">
        <v>5760</v>
      </c>
      <c r="D74" s="31">
        <f>ROUND(C74/18,2)</f>
        <v>320</v>
      </c>
      <c r="E74" s="31"/>
      <c r="F74" s="32">
        <f>SUM(D74,E75:E76)</f>
        <v>320</v>
      </c>
      <c r="G74" s="30">
        <v>3837</v>
      </c>
      <c r="H74" s="31">
        <f>ROUND(G74/18,2)</f>
        <v>213.17</v>
      </c>
      <c r="I74" s="31"/>
      <c r="J74" s="32">
        <f>SUM(H74,I75:I76)</f>
        <v>213.17</v>
      </c>
      <c r="K74" s="33">
        <v>30</v>
      </c>
      <c r="L74" s="31">
        <f>ROUND(K74/18,2)</f>
        <v>1.67</v>
      </c>
      <c r="M74" s="31"/>
      <c r="N74" s="32">
        <f>SUM(L74,M75:M76)</f>
        <v>1.67</v>
      </c>
      <c r="O74" s="34">
        <f t="shared" si="1"/>
        <v>9627</v>
      </c>
      <c r="P74" s="35">
        <f>ROUND(O74/36,2)</f>
        <v>267.42</v>
      </c>
      <c r="Q74" s="36" t="s">
        <v>31</v>
      </c>
      <c r="R74" s="37">
        <f>SUM(P74,Q75:Q76)</f>
        <v>267.42</v>
      </c>
    </row>
    <row r="75" spans="1:18" ht="21.75">
      <c r="A75" s="68"/>
      <c r="B75" s="29" t="s">
        <v>17</v>
      </c>
      <c r="C75" s="30"/>
      <c r="D75" s="31">
        <f>ROUND(C75/12,2)</f>
        <v>0</v>
      </c>
      <c r="E75" s="31">
        <f>D75*1.8</f>
        <v>0</v>
      </c>
      <c r="F75" s="32"/>
      <c r="G75" s="30"/>
      <c r="H75" s="31">
        <f>ROUND(G75/12,2)</f>
        <v>0</v>
      </c>
      <c r="I75" s="31">
        <f>H75*1.8</f>
        <v>0</v>
      </c>
      <c r="J75" s="32"/>
      <c r="K75" s="38"/>
      <c r="L75" s="31">
        <f>ROUND(K75/12,2)</f>
        <v>0</v>
      </c>
      <c r="M75" s="31">
        <f>L75*1.8</f>
        <v>0</v>
      </c>
      <c r="N75" s="32"/>
      <c r="O75" s="34">
        <f t="shared" si="1"/>
        <v>0</v>
      </c>
      <c r="P75" s="36">
        <f>ROUND(O75/24,2)</f>
        <v>0</v>
      </c>
      <c r="Q75" s="36">
        <f>P75*1.8</f>
        <v>0</v>
      </c>
      <c r="R75" s="37">
        <v>0</v>
      </c>
    </row>
    <row r="76" spans="1:18" ht="21.75">
      <c r="A76" s="68"/>
      <c r="B76" s="29" t="s">
        <v>18</v>
      </c>
      <c r="C76" s="30"/>
      <c r="D76" s="31">
        <f>ROUND(C76/12,2)</f>
        <v>0</v>
      </c>
      <c r="E76" s="31">
        <f>D76*1.8</f>
        <v>0</v>
      </c>
      <c r="F76" s="32"/>
      <c r="G76" s="30"/>
      <c r="H76" s="31">
        <f>ROUND(G76/12,2)</f>
        <v>0</v>
      </c>
      <c r="I76" s="31">
        <f>H76*1.8</f>
        <v>0</v>
      </c>
      <c r="J76" s="32"/>
      <c r="K76" s="38"/>
      <c r="L76" s="31">
        <f>ROUND(K76/12,2)</f>
        <v>0</v>
      </c>
      <c r="M76" s="31">
        <f>L76*1.8</f>
        <v>0</v>
      </c>
      <c r="N76" s="32"/>
      <c r="O76" s="69">
        <f t="shared" si="1"/>
        <v>0</v>
      </c>
      <c r="P76" s="36">
        <f>ROUND(O76/24,2)</f>
        <v>0</v>
      </c>
      <c r="Q76" s="36">
        <f>P76*1.8</f>
        <v>0</v>
      </c>
      <c r="R76" s="37">
        <v>0</v>
      </c>
    </row>
    <row r="77" spans="1:18" ht="21.75">
      <c r="A77" s="28" t="s">
        <v>42</v>
      </c>
      <c r="B77" s="29" t="s">
        <v>16</v>
      </c>
      <c r="C77" s="30">
        <v>3873</v>
      </c>
      <c r="D77" s="31">
        <f>ROUND(C77/18,2)</f>
        <v>215.17</v>
      </c>
      <c r="E77" s="31"/>
      <c r="F77" s="32">
        <f>SUM(D77,E78:E79)</f>
        <v>215.17</v>
      </c>
      <c r="G77" s="30">
        <v>4056</v>
      </c>
      <c r="H77" s="31">
        <f>ROUND(G77/18,2)</f>
        <v>225.33</v>
      </c>
      <c r="I77" s="31"/>
      <c r="J77" s="32">
        <f>SUM(H77,I78:I79)</f>
        <v>225.33</v>
      </c>
      <c r="K77" s="33">
        <v>27</v>
      </c>
      <c r="L77" s="31">
        <f>ROUND(K77/18,2)</f>
        <v>1.5</v>
      </c>
      <c r="M77" s="31"/>
      <c r="N77" s="32">
        <f>SUM(L77,M78:M79)</f>
        <v>1.5</v>
      </c>
      <c r="O77" s="34">
        <f t="shared" si="1"/>
        <v>7956</v>
      </c>
      <c r="P77" s="35">
        <f>ROUND(O77/36,2)</f>
        <v>221</v>
      </c>
      <c r="Q77" s="36" t="s">
        <v>31</v>
      </c>
      <c r="R77" s="37">
        <f>SUM(P77,Q78:Q79)</f>
        <v>221</v>
      </c>
    </row>
    <row r="78" spans="1:18" ht="21.75">
      <c r="A78" s="68"/>
      <c r="B78" s="29" t="s">
        <v>17</v>
      </c>
      <c r="C78" s="30"/>
      <c r="D78" s="31">
        <f>ROUND(C78/12,2)</f>
        <v>0</v>
      </c>
      <c r="E78" s="31">
        <f>D78*1.8</f>
        <v>0</v>
      </c>
      <c r="F78" s="32"/>
      <c r="G78" s="30"/>
      <c r="H78" s="31">
        <f>ROUND(G78/12,2)</f>
        <v>0</v>
      </c>
      <c r="I78" s="31">
        <f>H78*1.8</f>
        <v>0</v>
      </c>
      <c r="J78" s="32"/>
      <c r="K78" s="38"/>
      <c r="L78" s="31">
        <f>ROUND(K78/12,2)</f>
        <v>0</v>
      </c>
      <c r="M78" s="31">
        <f>L78*1.8</f>
        <v>0</v>
      </c>
      <c r="N78" s="32"/>
      <c r="O78" s="34">
        <f t="shared" si="1"/>
        <v>0</v>
      </c>
      <c r="P78" s="36">
        <f>ROUND(O78/24,2)</f>
        <v>0</v>
      </c>
      <c r="Q78" s="36">
        <f>P78*1.8</f>
        <v>0</v>
      </c>
      <c r="R78" s="37">
        <v>0</v>
      </c>
    </row>
    <row r="79" spans="1:18" ht="21.75">
      <c r="A79" s="68"/>
      <c r="B79" s="29" t="s">
        <v>18</v>
      </c>
      <c r="C79" s="30"/>
      <c r="D79" s="31">
        <f>ROUND(C79/12,2)</f>
        <v>0</v>
      </c>
      <c r="E79" s="31">
        <f>D79*1.8</f>
        <v>0</v>
      </c>
      <c r="F79" s="32"/>
      <c r="G79" s="30"/>
      <c r="H79" s="31">
        <f>ROUND(G79/12,2)</f>
        <v>0</v>
      </c>
      <c r="I79" s="31">
        <f>H79*1.8</f>
        <v>0</v>
      </c>
      <c r="J79" s="32"/>
      <c r="K79" s="38"/>
      <c r="L79" s="31">
        <f>ROUND(K79/12,2)</f>
        <v>0</v>
      </c>
      <c r="M79" s="31">
        <f>L79*1.8</f>
        <v>0</v>
      </c>
      <c r="N79" s="32"/>
      <c r="O79" s="69">
        <f t="shared" si="1"/>
        <v>0</v>
      </c>
      <c r="P79" s="36">
        <f>ROUND(O79/24,2)</f>
        <v>0</v>
      </c>
      <c r="Q79" s="36">
        <f>P79*1.8</f>
        <v>0</v>
      </c>
      <c r="R79" s="37">
        <v>0</v>
      </c>
    </row>
    <row r="80" spans="1:18" ht="21.75">
      <c r="A80" s="28" t="s">
        <v>43</v>
      </c>
      <c r="B80" s="29" t="s">
        <v>16</v>
      </c>
      <c r="C80" s="30">
        <v>3405</v>
      </c>
      <c r="D80" s="31">
        <f>ROUND(C80/18,2)</f>
        <v>189.17</v>
      </c>
      <c r="E80" s="31"/>
      <c r="F80" s="32">
        <f>SUM(D80,E81:E82)</f>
        <v>201.32</v>
      </c>
      <c r="G80" s="30">
        <v>3783</v>
      </c>
      <c r="H80" s="31">
        <f>ROUND(G80/18,2)</f>
        <v>210.17</v>
      </c>
      <c r="I80" s="31"/>
      <c r="J80" s="32">
        <f>SUM(H80,I81:I82)</f>
        <v>222.32</v>
      </c>
      <c r="K80" s="33">
        <v>15</v>
      </c>
      <c r="L80" s="31">
        <f>ROUND(K80/18,2)</f>
        <v>0.83</v>
      </c>
      <c r="M80" s="31"/>
      <c r="N80" s="32">
        <f>SUM(L80,M81:M82)</f>
        <v>0.83</v>
      </c>
      <c r="O80" s="34">
        <f t="shared" si="1"/>
        <v>7203</v>
      </c>
      <c r="P80" s="35">
        <f>ROUND(O80/36,2)</f>
        <v>200.08</v>
      </c>
      <c r="Q80" s="36" t="s">
        <v>31</v>
      </c>
      <c r="R80" s="37">
        <f>SUM(P80,Q81:Q82)</f>
        <v>212.23000000000002</v>
      </c>
    </row>
    <row r="81" spans="1:18" ht="21.75">
      <c r="A81" s="68"/>
      <c r="B81" s="29" t="s">
        <v>17</v>
      </c>
      <c r="C81" s="30">
        <v>81</v>
      </c>
      <c r="D81" s="31">
        <f>ROUND(C81/12,2)</f>
        <v>6.75</v>
      </c>
      <c r="E81" s="31">
        <f>D81*1.8</f>
        <v>12.15</v>
      </c>
      <c r="F81" s="32"/>
      <c r="G81" s="30">
        <v>81</v>
      </c>
      <c r="H81" s="31">
        <f>ROUND(G81/12,2)</f>
        <v>6.75</v>
      </c>
      <c r="I81" s="31">
        <f>H81*1.8</f>
        <v>12.15</v>
      </c>
      <c r="J81" s="32"/>
      <c r="K81" s="38"/>
      <c r="L81" s="31">
        <f>ROUND(K81/12,2)</f>
        <v>0</v>
      </c>
      <c r="M81" s="31">
        <f>L81*1.8</f>
        <v>0</v>
      </c>
      <c r="N81" s="32"/>
      <c r="O81" s="34">
        <f t="shared" si="1"/>
        <v>162</v>
      </c>
      <c r="P81" s="36">
        <f>ROUND(O81/24,2)</f>
        <v>6.75</v>
      </c>
      <c r="Q81" s="36">
        <f>P81*1.8</f>
        <v>12.15</v>
      </c>
      <c r="R81" s="37">
        <v>0</v>
      </c>
    </row>
    <row r="82" spans="1:18" ht="21.75">
      <c r="A82" s="68"/>
      <c r="B82" s="29" t="s">
        <v>18</v>
      </c>
      <c r="C82" s="30"/>
      <c r="D82" s="31">
        <f>ROUND(C82/12,2)</f>
        <v>0</v>
      </c>
      <c r="E82" s="31">
        <f>D82*1.8</f>
        <v>0</v>
      </c>
      <c r="F82" s="32"/>
      <c r="G82" s="30"/>
      <c r="H82" s="31">
        <f>ROUND(G82/12,2)</f>
        <v>0</v>
      </c>
      <c r="I82" s="31">
        <f>H82*1.8</f>
        <v>0</v>
      </c>
      <c r="J82" s="32"/>
      <c r="K82" s="38"/>
      <c r="L82" s="31">
        <f>ROUND(K82/12,2)</f>
        <v>0</v>
      </c>
      <c r="M82" s="31">
        <f>L82*1.8</f>
        <v>0</v>
      </c>
      <c r="N82" s="32"/>
      <c r="O82" s="69">
        <f t="shared" si="1"/>
        <v>0</v>
      </c>
      <c r="P82" s="36">
        <f>ROUND(O82/24,2)</f>
        <v>0</v>
      </c>
      <c r="Q82" s="36">
        <f>P82*1.8</f>
        <v>0</v>
      </c>
      <c r="R82" s="37">
        <v>0</v>
      </c>
    </row>
    <row r="83" spans="1:18" ht="21.75">
      <c r="A83" s="28" t="s">
        <v>44</v>
      </c>
      <c r="B83" s="29" t="s">
        <v>16</v>
      </c>
      <c r="C83" s="30">
        <v>3993</v>
      </c>
      <c r="D83" s="31">
        <f>ROUND(C83/18,2)</f>
        <v>221.83</v>
      </c>
      <c r="E83" s="31"/>
      <c r="F83" s="32">
        <f>SUM(D83,E84:E85)</f>
        <v>221.83</v>
      </c>
      <c r="G83" s="30">
        <f>48+4855</f>
        <v>4903</v>
      </c>
      <c r="H83" s="31">
        <f>ROUND(G83/18,2)</f>
        <v>272.39</v>
      </c>
      <c r="I83" s="31"/>
      <c r="J83" s="32">
        <f>SUM(H83,I84:I85)</f>
        <v>272.39</v>
      </c>
      <c r="K83" s="33"/>
      <c r="L83" s="31">
        <f>ROUND(K83/18,2)</f>
        <v>0</v>
      </c>
      <c r="M83" s="31"/>
      <c r="N83" s="32">
        <f>SUM(L83,M84:M85)</f>
        <v>0</v>
      </c>
      <c r="O83" s="34">
        <f t="shared" si="1"/>
        <v>8896</v>
      </c>
      <c r="P83" s="35">
        <f>ROUND(O83/36,2)</f>
        <v>247.11</v>
      </c>
      <c r="Q83" s="36" t="s">
        <v>31</v>
      </c>
      <c r="R83" s="37">
        <f>SUM(P83,Q84:Q85)</f>
        <v>247.11</v>
      </c>
    </row>
    <row r="84" spans="1:18" ht="21.75">
      <c r="A84" s="68"/>
      <c r="B84" s="29" t="s">
        <v>17</v>
      </c>
      <c r="C84" s="30"/>
      <c r="D84" s="31">
        <f>ROUND(C84/12,2)</f>
        <v>0</v>
      </c>
      <c r="E84" s="31">
        <f>D84*1.8</f>
        <v>0</v>
      </c>
      <c r="F84" s="32"/>
      <c r="G84" s="30"/>
      <c r="H84" s="31">
        <f>ROUND(G84/12,2)</f>
        <v>0</v>
      </c>
      <c r="I84" s="31">
        <f>H84*1.8</f>
        <v>0</v>
      </c>
      <c r="J84" s="32"/>
      <c r="K84" s="38"/>
      <c r="L84" s="31">
        <f>ROUND(K84/12,2)</f>
        <v>0</v>
      </c>
      <c r="M84" s="31">
        <f>L84*1.8</f>
        <v>0</v>
      </c>
      <c r="N84" s="32"/>
      <c r="O84" s="34">
        <f t="shared" si="1"/>
        <v>0</v>
      </c>
      <c r="P84" s="36">
        <f>ROUND(O84/24,2)</f>
        <v>0</v>
      </c>
      <c r="Q84" s="36">
        <f>P84*1.8</f>
        <v>0</v>
      </c>
      <c r="R84" s="37">
        <v>0</v>
      </c>
    </row>
    <row r="85" spans="1:18" ht="21.75">
      <c r="A85" s="68"/>
      <c r="B85" s="29" t="s">
        <v>18</v>
      </c>
      <c r="C85" s="30"/>
      <c r="D85" s="31">
        <f>ROUND(C85/12,2)</f>
        <v>0</v>
      </c>
      <c r="E85" s="31">
        <f>D85*1.8</f>
        <v>0</v>
      </c>
      <c r="F85" s="32"/>
      <c r="G85" s="30"/>
      <c r="H85" s="31">
        <f>ROUND(G85/12,2)</f>
        <v>0</v>
      </c>
      <c r="I85" s="31">
        <f>H85*1.8</f>
        <v>0</v>
      </c>
      <c r="J85" s="32"/>
      <c r="K85" s="38"/>
      <c r="L85" s="31">
        <f>ROUND(K85/12,2)</f>
        <v>0</v>
      </c>
      <c r="M85" s="31">
        <f>L85*1.8</f>
        <v>0</v>
      </c>
      <c r="N85" s="32"/>
      <c r="O85" s="69">
        <f t="shared" si="1"/>
        <v>0</v>
      </c>
      <c r="P85" s="36">
        <f>ROUND(O85/24,2)</f>
        <v>0</v>
      </c>
      <c r="Q85" s="36">
        <f>P85*1.8</f>
        <v>0</v>
      </c>
      <c r="R85" s="37">
        <v>0</v>
      </c>
    </row>
    <row r="86" spans="1:18" ht="21.75">
      <c r="A86" s="87" t="s">
        <v>29</v>
      </c>
      <c r="B86" s="71" t="s">
        <v>16</v>
      </c>
      <c r="C86" s="72">
        <f>SUM(C53,C56,C59,C62,C65,C68,C71,C74,C77,C80,C83)</f>
        <v>62988</v>
      </c>
      <c r="D86" s="73">
        <f>ROUND(C86/18,2)</f>
        <v>3499.33</v>
      </c>
      <c r="E86" s="73"/>
      <c r="F86" s="74">
        <f>SUM(D86,E87:E88)</f>
        <v>3610.786</v>
      </c>
      <c r="G86" s="72">
        <f>SUM(G53,G56,G59,G62,G65,G68,G71,G74,G77,G80,G83)</f>
        <v>59614</v>
      </c>
      <c r="H86" s="73">
        <f>ROUND(G86/18,2)</f>
        <v>3311.89</v>
      </c>
      <c r="I86" s="73"/>
      <c r="J86" s="74">
        <f>SUM(H86,I87:I88)</f>
        <v>3408.496</v>
      </c>
      <c r="K86" s="72">
        <f>SUM(K53,K56,K59,K62,K65,K68,K71,K74,K77,K80,K83)</f>
        <v>558</v>
      </c>
      <c r="L86" s="73">
        <f>ROUND(K86/18,2)</f>
        <v>31</v>
      </c>
      <c r="M86" s="73"/>
      <c r="N86" s="74">
        <f>SUM(L86,M87:M88)</f>
        <v>31</v>
      </c>
      <c r="O86" s="75">
        <f t="shared" si="1"/>
        <v>123160</v>
      </c>
      <c r="P86" s="76">
        <f>ROUND(O86/36,2)</f>
        <v>3421.11</v>
      </c>
      <c r="Q86" s="77" t="s">
        <v>31</v>
      </c>
      <c r="R86" s="37">
        <f>SUM(P86,Q87:Q88)</f>
        <v>3525.132</v>
      </c>
    </row>
    <row r="87" spans="1:18" ht="21.75">
      <c r="A87" s="68"/>
      <c r="B87" s="71" t="s">
        <v>17</v>
      </c>
      <c r="C87" s="72">
        <f>SUM(C54,C57,C60,C63,C66,C69,C72,C75,C78,C81,C84)</f>
        <v>309</v>
      </c>
      <c r="D87" s="73">
        <f>ROUND(C87/12,2)</f>
        <v>25.75</v>
      </c>
      <c r="E87" s="73">
        <f>D87*1.8</f>
        <v>46.35</v>
      </c>
      <c r="F87" s="74"/>
      <c r="G87" s="72">
        <f>SUM(G54,G57,G60,G63,G66,G69,G72,G75,G78,G81,G84)</f>
        <v>267</v>
      </c>
      <c r="H87" s="73">
        <f>ROUND(G87/12,2)</f>
        <v>22.25</v>
      </c>
      <c r="I87" s="73">
        <f>H87*1.8</f>
        <v>40.050000000000004</v>
      </c>
      <c r="J87" s="74"/>
      <c r="K87" s="72">
        <f>SUM(K54,K57,K60,K63,K66,K69,K72,K75,K78,K81,K84)</f>
        <v>0</v>
      </c>
      <c r="L87" s="73">
        <f>ROUND(K87/12,2)</f>
        <v>0</v>
      </c>
      <c r="M87" s="73">
        <f>L87*1.8</f>
        <v>0</v>
      </c>
      <c r="N87" s="74"/>
      <c r="O87" s="75">
        <f t="shared" si="1"/>
        <v>576</v>
      </c>
      <c r="P87" s="76">
        <f>ROUND(O87/24,2)</f>
        <v>24</v>
      </c>
      <c r="Q87" s="77">
        <f>P87*1.8</f>
        <v>43.2</v>
      </c>
      <c r="R87" s="37">
        <v>0</v>
      </c>
    </row>
    <row r="88" spans="1:18" ht="22.5" thickBot="1">
      <c r="A88" s="85"/>
      <c r="B88" s="78" t="s">
        <v>18</v>
      </c>
      <c r="C88" s="79">
        <f>SUM(C55,C58,C61,C64,C67,C70,C73,C76,C79,C82,C85)</f>
        <v>434</v>
      </c>
      <c r="D88" s="80">
        <f>ROUND(C88/12,2)</f>
        <v>36.17</v>
      </c>
      <c r="E88" s="80">
        <f>D88*1.8</f>
        <v>65.10600000000001</v>
      </c>
      <c r="F88" s="81"/>
      <c r="G88" s="79">
        <f>SUM(G55,G58,G61,G64,G67,G70,G73,G76,G79,G82,G85)</f>
        <v>377</v>
      </c>
      <c r="H88" s="80">
        <f>ROUND(G88/12,2)</f>
        <v>31.42</v>
      </c>
      <c r="I88" s="80">
        <f>H88*1.8</f>
        <v>56.556000000000004</v>
      </c>
      <c r="J88" s="81"/>
      <c r="K88" s="79">
        <f>SUM(K55,K58,,K61,K64,K67,K70,K73,K76,K79,K82,K85)</f>
        <v>0</v>
      </c>
      <c r="L88" s="80">
        <f>ROUND(K88/12,2)</f>
        <v>0</v>
      </c>
      <c r="M88" s="80">
        <f>L88*1.8</f>
        <v>0</v>
      </c>
      <c r="N88" s="81"/>
      <c r="O88" s="82">
        <f t="shared" si="1"/>
        <v>811</v>
      </c>
      <c r="P88" s="83">
        <f>ROUND(O88/24,2)</f>
        <v>33.79</v>
      </c>
      <c r="Q88" s="84">
        <f>P88*1.8</f>
        <v>60.822</v>
      </c>
      <c r="R88" s="48">
        <v>0</v>
      </c>
    </row>
    <row r="89" spans="1:18" ht="21.75">
      <c r="A89" s="49" t="s">
        <v>45</v>
      </c>
      <c r="B89" s="64"/>
      <c r="C89" s="51"/>
      <c r="D89" s="52"/>
      <c r="E89" s="52"/>
      <c r="F89" s="53"/>
      <c r="G89" s="51"/>
      <c r="H89" s="52"/>
      <c r="I89" s="54"/>
      <c r="J89" s="53"/>
      <c r="K89" s="60"/>
      <c r="L89" s="52"/>
      <c r="M89" s="52"/>
      <c r="N89" s="53"/>
      <c r="O89" s="61"/>
      <c r="P89" s="62"/>
      <c r="Q89" s="58"/>
      <c r="R89" s="59"/>
    </row>
    <row r="90" spans="1:18" ht="21.75">
      <c r="A90" s="28" t="s">
        <v>45</v>
      </c>
      <c r="B90" s="29" t="s">
        <v>16</v>
      </c>
      <c r="C90" s="30">
        <v>1143</v>
      </c>
      <c r="D90" s="31">
        <f>ROUND(C90/18,2)</f>
        <v>63.5</v>
      </c>
      <c r="E90" s="31"/>
      <c r="F90" s="32">
        <f>SUM(D90,E91:E92)</f>
        <v>63.5</v>
      </c>
      <c r="G90" s="30">
        <f>75+1323</f>
        <v>1398</v>
      </c>
      <c r="H90" s="31">
        <f>ROUND(G90/18,2)</f>
        <v>77.67</v>
      </c>
      <c r="I90" s="31"/>
      <c r="J90" s="32">
        <f>SUM(H90,I91:I92)</f>
        <v>77.67</v>
      </c>
      <c r="K90" s="33"/>
      <c r="L90" s="31">
        <f>ROUND(K90/18,2)</f>
        <v>0</v>
      </c>
      <c r="M90" s="31"/>
      <c r="N90" s="32">
        <f>SUM(L90,M91:M92)</f>
        <v>0</v>
      </c>
      <c r="O90" s="34">
        <f aca="true" t="shared" si="2" ref="O90:O101">SUM(C90,G90,K90)</f>
        <v>2541</v>
      </c>
      <c r="P90" s="35">
        <f>ROUND(O90/36,2)</f>
        <v>70.58</v>
      </c>
      <c r="Q90" s="36" t="s">
        <v>31</v>
      </c>
      <c r="R90" s="37">
        <f>SUM(P90,Q91:Q92)</f>
        <v>70.58</v>
      </c>
    </row>
    <row r="91" spans="1:18" ht="21.75">
      <c r="A91" s="86"/>
      <c r="B91" s="29" t="s">
        <v>17</v>
      </c>
      <c r="C91" s="30"/>
      <c r="D91" s="31">
        <f>ROUND(C91/12,2)</f>
        <v>0</v>
      </c>
      <c r="E91" s="31">
        <f>D91*1.8</f>
        <v>0</v>
      </c>
      <c r="F91" s="32"/>
      <c r="G91" s="30"/>
      <c r="H91" s="31">
        <f>ROUND(G91/12,2)</f>
        <v>0</v>
      </c>
      <c r="I91" s="31">
        <f>H91*1.8</f>
        <v>0</v>
      </c>
      <c r="J91" s="32"/>
      <c r="K91" s="38"/>
      <c r="L91" s="31">
        <f>ROUND(K91/12,2)</f>
        <v>0</v>
      </c>
      <c r="M91" s="31">
        <f>L91*1.8</f>
        <v>0</v>
      </c>
      <c r="N91" s="32"/>
      <c r="O91" s="34">
        <f t="shared" si="2"/>
        <v>0</v>
      </c>
      <c r="P91" s="36">
        <f>ROUND(O91/24,2)</f>
        <v>0</v>
      </c>
      <c r="Q91" s="36">
        <f>P91*1.8</f>
        <v>0</v>
      </c>
      <c r="R91" s="37">
        <v>0</v>
      </c>
    </row>
    <row r="92" spans="1:18" ht="21.75">
      <c r="A92" s="86"/>
      <c r="B92" s="29" t="s">
        <v>18</v>
      </c>
      <c r="C92" s="30"/>
      <c r="D92" s="31">
        <f>ROUND(C92/12,2)</f>
        <v>0</v>
      </c>
      <c r="E92" s="31">
        <f>D92*1.8</f>
        <v>0</v>
      </c>
      <c r="F92" s="32"/>
      <c r="G92" s="30"/>
      <c r="H92" s="31">
        <f>ROUND(G92/12,2)</f>
        <v>0</v>
      </c>
      <c r="I92" s="31">
        <f>H92*1.8</f>
        <v>0</v>
      </c>
      <c r="J92" s="32"/>
      <c r="K92" s="38"/>
      <c r="L92" s="31">
        <f>ROUND(K92/12,2)</f>
        <v>0</v>
      </c>
      <c r="M92" s="31">
        <f>L92*1.8</f>
        <v>0</v>
      </c>
      <c r="N92" s="32"/>
      <c r="O92" s="69">
        <f t="shared" si="2"/>
        <v>0</v>
      </c>
      <c r="P92" s="36">
        <f>ROUND(O92/24,2)</f>
        <v>0</v>
      </c>
      <c r="Q92" s="36">
        <f>P92*1.8</f>
        <v>0</v>
      </c>
      <c r="R92" s="37">
        <v>0</v>
      </c>
    </row>
    <row r="93" spans="1:18" ht="21.75">
      <c r="A93" s="28" t="s">
        <v>46</v>
      </c>
      <c r="B93" s="29" t="s">
        <v>16</v>
      </c>
      <c r="C93" s="30">
        <v>3928</v>
      </c>
      <c r="D93" s="31">
        <f>ROUND(C93/18,2)</f>
        <v>218.22</v>
      </c>
      <c r="E93" s="31"/>
      <c r="F93" s="32">
        <f>SUM(D93,E94:E95)</f>
        <v>218.22</v>
      </c>
      <c r="G93" s="30">
        <v>3790</v>
      </c>
      <c r="H93" s="31">
        <f>ROUND(G93/18,2)</f>
        <v>210.56</v>
      </c>
      <c r="I93" s="31"/>
      <c r="J93" s="32">
        <f>SUM(H93,I94:I95)</f>
        <v>210.56</v>
      </c>
      <c r="K93" s="33"/>
      <c r="L93" s="31">
        <f>ROUND(K93/18,2)</f>
        <v>0</v>
      </c>
      <c r="M93" s="31"/>
      <c r="N93" s="32">
        <f>SUM(L93,M94:M95)</f>
        <v>0</v>
      </c>
      <c r="O93" s="34">
        <f t="shared" si="2"/>
        <v>7718</v>
      </c>
      <c r="P93" s="35">
        <f>ROUND(O93/36,2)</f>
        <v>214.39</v>
      </c>
      <c r="Q93" s="36" t="s">
        <v>31</v>
      </c>
      <c r="R93" s="37">
        <f>SUM(P93,Q94:Q95)</f>
        <v>214.39</v>
      </c>
    </row>
    <row r="94" spans="1:18" ht="21.75">
      <c r="A94" s="86"/>
      <c r="B94" s="29" t="s">
        <v>17</v>
      </c>
      <c r="C94" s="30"/>
      <c r="D94" s="31">
        <f>ROUND(C94/12,2)</f>
        <v>0</v>
      </c>
      <c r="E94" s="31">
        <f>D94*1.8</f>
        <v>0</v>
      </c>
      <c r="F94" s="32"/>
      <c r="G94" s="30"/>
      <c r="H94" s="31">
        <f>ROUND(G94/12,2)</f>
        <v>0</v>
      </c>
      <c r="I94" s="31">
        <f>H94*1.8</f>
        <v>0</v>
      </c>
      <c r="J94" s="32"/>
      <c r="K94" s="38"/>
      <c r="L94" s="31">
        <f>ROUND(K94/12,2)</f>
        <v>0</v>
      </c>
      <c r="M94" s="31">
        <f>L94*1.8</f>
        <v>0</v>
      </c>
      <c r="N94" s="32"/>
      <c r="O94" s="34">
        <f t="shared" si="2"/>
        <v>0</v>
      </c>
      <c r="P94" s="36">
        <f>ROUND(O94/24,2)</f>
        <v>0</v>
      </c>
      <c r="Q94" s="36">
        <f>P94*1.8</f>
        <v>0</v>
      </c>
      <c r="R94" s="37">
        <v>0</v>
      </c>
    </row>
    <row r="95" spans="1:18" ht="21.75">
      <c r="A95" s="86"/>
      <c r="B95" s="29" t="s">
        <v>18</v>
      </c>
      <c r="C95" s="30"/>
      <c r="D95" s="31">
        <f>ROUND(C95/12,2)</f>
        <v>0</v>
      </c>
      <c r="E95" s="31">
        <f>D95*1.8</f>
        <v>0</v>
      </c>
      <c r="F95" s="32"/>
      <c r="G95" s="30"/>
      <c r="H95" s="31">
        <f>ROUND(G95/12,2)</f>
        <v>0</v>
      </c>
      <c r="I95" s="31">
        <f>H95*1.8</f>
        <v>0</v>
      </c>
      <c r="J95" s="32"/>
      <c r="K95" s="38"/>
      <c r="L95" s="31">
        <f>ROUND(K95/12,2)</f>
        <v>0</v>
      </c>
      <c r="M95" s="31">
        <f>L95*1.8</f>
        <v>0</v>
      </c>
      <c r="N95" s="32"/>
      <c r="O95" s="69">
        <f t="shared" si="2"/>
        <v>0</v>
      </c>
      <c r="P95" s="36">
        <f>ROUND(O95/24,2)</f>
        <v>0</v>
      </c>
      <c r="Q95" s="36">
        <f>P95*1.8</f>
        <v>0</v>
      </c>
      <c r="R95" s="37">
        <v>0</v>
      </c>
    </row>
    <row r="96" spans="1:18" ht="21.75">
      <c r="A96" s="28" t="s">
        <v>47</v>
      </c>
      <c r="B96" s="29" t="s">
        <v>16</v>
      </c>
      <c r="C96" s="30">
        <v>12249</v>
      </c>
      <c r="D96" s="31">
        <f>ROUND(C96/18,2)</f>
        <v>680.5</v>
      </c>
      <c r="E96" s="31"/>
      <c r="F96" s="32">
        <f>SUM(D96,E97:E98)</f>
        <v>1137.7</v>
      </c>
      <c r="G96" s="30">
        <v>10932</v>
      </c>
      <c r="H96" s="31">
        <f>ROUND(G96/18,2)</f>
        <v>607.33</v>
      </c>
      <c r="I96" s="31"/>
      <c r="J96" s="32">
        <f>SUM(H96,I97:I98)</f>
        <v>790.9300000000001</v>
      </c>
      <c r="K96" s="33"/>
      <c r="L96" s="31">
        <f>ROUND(K96/18,2)</f>
        <v>0</v>
      </c>
      <c r="M96" s="31"/>
      <c r="N96" s="32">
        <f>SUM(L96,M97:M98)</f>
        <v>119.7</v>
      </c>
      <c r="O96" s="34">
        <f t="shared" si="2"/>
        <v>23181</v>
      </c>
      <c r="P96" s="35">
        <f>ROUND(O96/36,2)</f>
        <v>643.92</v>
      </c>
      <c r="Q96" s="36" t="s">
        <v>31</v>
      </c>
      <c r="R96" s="37">
        <f>SUM(P96,Q97:Q98)</f>
        <v>1024.17</v>
      </c>
    </row>
    <row r="97" spans="1:18" ht="21.75">
      <c r="A97" s="86"/>
      <c r="B97" s="29" t="s">
        <v>17</v>
      </c>
      <c r="C97" s="30">
        <f>2526+522</f>
        <v>3048</v>
      </c>
      <c r="D97" s="31">
        <f>ROUND(C97/12,2)</f>
        <v>254</v>
      </c>
      <c r="E97" s="31">
        <f>D97*1.8</f>
        <v>457.2</v>
      </c>
      <c r="F97" s="32"/>
      <c r="G97" s="30">
        <f>588+636</f>
        <v>1224</v>
      </c>
      <c r="H97" s="31">
        <f>ROUND(G97/12,2)</f>
        <v>102</v>
      </c>
      <c r="I97" s="31">
        <f>H97*1.8</f>
        <v>183.6</v>
      </c>
      <c r="J97" s="32"/>
      <c r="K97" s="38">
        <v>798</v>
      </c>
      <c r="L97" s="31">
        <f>ROUND(K97/12,2)</f>
        <v>66.5</v>
      </c>
      <c r="M97" s="31">
        <f>L97*1.8</f>
        <v>119.7</v>
      </c>
      <c r="N97" s="32"/>
      <c r="O97" s="34">
        <f t="shared" si="2"/>
        <v>5070</v>
      </c>
      <c r="P97" s="36">
        <f>ROUND(O97/24,2)</f>
        <v>211.25</v>
      </c>
      <c r="Q97" s="36">
        <f>P97*1.8</f>
        <v>380.25</v>
      </c>
      <c r="R97" s="37">
        <v>0</v>
      </c>
    </row>
    <row r="98" spans="1:18" ht="21.75">
      <c r="A98" s="86"/>
      <c r="B98" s="29" t="s">
        <v>18</v>
      </c>
      <c r="C98" s="30"/>
      <c r="D98" s="31">
        <f>ROUND(C98/12,2)</f>
        <v>0</v>
      </c>
      <c r="E98" s="31">
        <f>D98*1.8</f>
        <v>0</v>
      </c>
      <c r="F98" s="32"/>
      <c r="G98" s="30"/>
      <c r="H98" s="31">
        <f>ROUND(G98/12,2)</f>
        <v>0</v>
      </c>
      <c r="I98" s="31">
        <f>H98*1.8</f>
        <v>0</v>
      </c>
      <c r="J98" s="32"/>
      <c r="K98" s="38"/>
      <c r="L98" s="31">
        <f>ROUND(K98/12,2)</f>
        <v>0</v>
      </c>
      <c r="M98" s="31">
        <f>L98*1.8</f>
        <v>0</v>
      </c>
      <c r="N98" s="32"/>
      <c r="O98" s="69">
        <f t="shared" si="2"/>
        <v>0</v>
      </c>
      <c r="P98" s="36">
        <f>ROUND(O98/24,2)</f>
        <v>0</v>
      </c>
      <c r="Q98" s="36">
        <f>P98*1.8</f>
        <v>0</v>
      </c>
      <c r="R98" s="37">
        <v>0</v>
      </c>
    </row>
    <row r="99" spans="1:18" ht="21.75">
      <c r="A99" s="87" t="s">
        <v>29</v>
      </c>
      <c r="B99" s="71" t="s">
        <v>16</v>
      </c>
      <c r="C99" s="72">
        <f>SUM(C90,C93,C96)</f>
        <v>17320</v>
      </c>
      <c r="D99" s="73">
        <f>ROUND(C99/18,2)</f>
        <v>962.22</v>
      </c>
      <c r="E99" s="73"/>
      <c r="F99" s="74">
        <f>SUM(D99,E100:E101)</f>
        <v>1419.42</v>
      </c>
      <c r="G99" s="72">
        <f>SUM(G90,G93,G96)</f>
        <v>16120</v>
      </c>
      <c r="H99" s="73">
        <f>ROUND(G99/18,2)</f>
        <v>895.56</v>
      </c>
      <c r="I99" s="73"/>
      <c r="J99" s="74">
        <f>SUM(H99,I100:I101)</f>
        <v>1079.1599999999999</v>
      </c>
      <c r="K99" s="72">
        <f>SUM(K90,K93,K96)</f>
        <v>0</v>
      </c>
      <c r="L99" s="73">
        <f>ROUND(K99/18,2)</f>
        <v>0</v>
      </c>
      <c r="M99" s="73"/>
      <c r="N99" s="74">
        <f>SUM(L99,M100:M101)</f>
        <v>119.7</v>
      </c>
      <c r="O99" s="75">
        <f t="shared" si="2"/>
        <v>33440</v>
      </c>
      <c r="P99" s="76">
        <f>ROUND(O99/36,2)</f>
        <v>928.89</v>
      </c>
      <c r="Q99" s="77" t="s">
        <v>31</v>
      </c>
      <c r="R99" s="37">
        <f>SUM(P99,Q100:Q101)</f>
        <v>1309.1399999999999</v>
      </c>
    </row>
    <row r="100" spans="1:18" ht="21.75">
      <c r="A100" s="86"/>
      <c r="B100" s="71" t="s">
        <v>17</v>
      </c>
      <c r="C100" s="72">
        <f>SUM(C91,C94,C97)</f>
        <v>3048</v>
      </c>
      <c r="D100" s="73">
        <f>ROUND(C100/12,2)</f>
        <v>254</v>
      </c>
      <c r="E100" s="73">
        <f>D100*1.8</f>
        <v>457.2</v>
      </c>
      <c r="F100" s="74"/>
      <c r="G100" s="72">
        <f>SUM(G91,G94,G97)</f>
        <v>1224</v>
      </c>
      <c r="H100" s="73">
        <f>ROUND(G100/12,2)</f>
        <v>102</v>
      </c>
      <c r="I100" s="73">
        <f>H100*1.8</f>
        <v>183.6</v>
      </c>
      <c r="J100" s="74"/>
      <c r="K100" s="73">
        <f>SUM(K91,K94,K97)</f>
        <v>798</v>
      </c>
      <c r="L100" s="73">
        <f>ROUND(K100/12,2)</f>
        <v>66.5</v>
      </c>
      <c r="M100" s="73">
        <f>L100*1.8</f>
        <v>119.7</v>
      </c>
      <c r="N100" s="74"/>
      <c r="O100" s="88">
        <f t="shared" si="2"/>
        <v>5070</v>
      </c>
      <c r="P100" s="77">
        <f>ROUND(O100/24,2)</f>
        <v>211.25</v>
      </c>
      <c r="Q100" s="77">
        <f>P100*1.8</f>
        <v>380.25</v>
      </c>
      <c r="R100" s="37">
        <v>0</v>
      </c>
    </row>
    <row r="101" spans="1:18" ht="22.5" thickBot="1">
      <c r="A101" s="89"/>
      <c r="B101" s="78" t="s">
        <v>18</v>
      </c>
      <c r="C101" s="80">
        <f>SUM(C92,C95,C98)</f>
        <v>0</v>
      </c>
      <c r="D101" s="80">
        <f>ROUND(C101/12,2)</f>
        <v>0</v>
      </c>
      <c r="E101" s="80">
        <f>D101*1.8</f>
        <v>0</v>
      </c>
      <c r="F101" s="81"/>
      <c r="G101" s="80">
        <f>SUM(G92,G95,G98)</f>
        <v>0</v>
      </c>
      <c r="H101" s="80">
        <f>ROUND(G101/12,2)</f>
        <v>0</v>
      </c>
      <c r="I101" s="80">
        <f>H101*1.8</f>
        <v>0</v>
      </c>
      <c r="J101" s="81"/>
      <c r="K101" s="80">
        <f>SUM(K92,K95,K98)</f>
        <v>0</v>
      </c>
      <c r="L101" s="80">
        <f>ROUND(K101/12,2)</f>
        <v>0</v>
      </c>
      <c r="M101" s="80">
        <f>L101*1.8</f>
        <v>0</v>
      </c>
      <c r="N101" s="81"/>
      <c r="O101" s="90">
        <f t="shared" si="2"/>
        <v>0</v>
      </c>
      <c r="P101" s="84">
        <f>ROUND(O101/24,2)</f>
        <v>0</v>
      </c>
      <c r="Q101" s="84">
        <f>P101*1.8</f>
        <v>0</v>
      </c>
      <c r="R101" s="48">
        <v>0</v>
      </c>
    </row>
    <row r="102" spans="1:18" ht="21.75">
      <c r="A102" s="49" t="s">
        <v>48</v>
      </c>
      <c r="B102" s="64"/>
      <c r="C102" s="51"/>
      <c r="D102" s="52"/>
      <c r="E102" s="52"/>
      <c r="F102" s="53"/>
      <c r="G102" s="51"/>
      <c r="H102" s="52"/>
      <c r="I102" s="54"/>
      <c r="J102" s="53"/>
      <c r="K102" s="91"/>
      <c r="L102" s="52"/>
      <c r="M102" s="52"/>
      <c r="N102" s="53"/>
      <c r="O102" s="92"/>
      <c r="P102" s="62"/>
      <c r="Q102" s="58"/>
      <c r="R102" s="59"/>
    </row>
    <row r="103" spans="1:18" ht="21.75">
      <c r="A103" s="28" t="s">
        <v>15</v>
      </c>
      <c r="B103" s="29" t="s">
        <v>16</v>
      </c>
      <c r="C103" s="30">
        <f>1219+1553+4429</f>
        <v>7201</v>
      </c>
      <c r="D103" s="31">
        <f>ROUND(C103/18,2)</f>
        <v>400.06</v>
      </c>
      <c r="E103" s="31"/>
      <c r="F103" s="32">
        <f>SUM(D103,E104:E105)</f>
        <v>430.22</v>
      </c>
      <c r="G103" s="30">
        <f>576+4566+2240</f>
        <v>7382</v>
      </c>
      <c r="H103" s="31">
        <f>ROUND(G103/18,2)</f>
        <v>410.11</v>
      </c>
      <c r="I103" s="31"/>
      <c r="J103" s="32">
        <f>SUM(H103,I104:I105)</f>
        <v>435.27000000000004</v>
      </c>
      <c r="K103" s="38">
        <v>469</v>
      </c>
      <c r="L103" s="31">
        <f>ROUND(K103/18,2)</f>
        <v>26.06</v>
      </c>
      <c r="M103" s="31"/>
      <c r="N103" s="32">
        <f>SUM(L103,M104:M105)</f>
        <v>26.06</v>
      </c>
      <c r="O103" s="34">
        <f>SUM(C103,G103,K103)</f>
        <v>15052</v>
      </c>
      <c r="P103" s="35">
        <f>ROUND(O103/36,2)</f>
        <v>418.11</v>
      </c>
      <c r="Q103" s="36" t="s">
        <v>31</v>
      </c>
      <c r="R103" s="37">
        <f>SUM(P103,Q104:Q105)</f>
        <v>445.77000000000004</v>
      </c>
    </row>
    <row r="104" spans="1:18" ht="21.75">
      <c r="A104" s="86"/>
      <c r="B104" s="29" t="s">
        <v>17</v>
      </c>
      <c r="C104" s="30">
        <f>21+69</f>
        <v>90</v>
      </c>
      <c r="D104" s="31">
        <f>ROUND(C104/12,2)</f>
        <v>7.5</v>
      </c>
      <c r="E104" s="31">
        <f>D104*2</f>
        <v>15</v>
      </c>
      <c r="F104" s="32"/>
      <c r="G104" s="30">
        <f>9+51</f>
        <v>60</v>
      </c>
      <c r="H104" s="31">
        <f>ROUND(G104/12,2)</f>
        <v>5</v>
      </c>
      <c r="I104" s="31">
        <f>H104*2</f>
        <v>10</v>
      </c>
      <c r="J104" s="32"/>
      <c r="K104" s="38"/>
      <c r="L104" s="31">
        <f>ROUND(K104/12,2)</f>
        <v>0</v>
      </c>
      <c r="M104" s="31">
        <f>L104*2</f>
        <v>0</v>
      </c>
      <c r="N104" s="32"/>
      <c r="O104" s="69">
        <f>SUM(C104,G104,K104)</f>
        <v>150</v>
      </c>
      <c r="P104" s="35">
        <f>ROUND(O104/24,2)</f>
        <v>6.25</v>
      </c>
      <c r="Q104" s="36">
        <f>P104*2</f>
        <v>12.5</v>
      </c>
      <c r="R104" s="37">
        <v>0</v>
      </c>
    </row>
    <row r="105" spans="1:18" ht="22.5" thickBot="1">
      <c r="A105" s="89"/>
      <c r="B105" s="40" t="s">
        <v>18</v>
      </c>
      <c r="C105" s="41">
        <v>91</v>
      </c>
      <c r="D105" s="42">
        <f>ROUND(C105/12,2)</f>
        <v>7.58</v>
      </c>
      <c r="E105" s="42">
        <f>D105*2</f>
        <v>15.16</v>
      </c>
      <c r="F105" s="43"/>
      <c r="G105" s="41">
        <v>91</v>
      </c>
      <c r="H105" s="42">
        <f>ROUND(G105/12,2)</f>
        <v>7.58</v>
      </c>
      <c r="I105" s="42">
        <f>H105*2</f>
        <v>15.16</v>
      </c>
      <c r="J105" s="43"/>
      <c r="K105" s="44"/>
      <c r="L105" s="42">
        <f>ROUND(K105/12,2)</f>
        <v>0</v>
      </c>
      <c r="M105" s="42">
        <f>L105*2</f>
        <v>0</v>
      </c>
      <c r="N105" s="43"/>
      <c r="O105" s="93">
        <f>SUM(C105,G105,K105)</f>
        <v>182</v>
      </c>
      <c r="P105" s="46">
        <f>ROUND(O105/24,2)</f>
        <v>7.58</v>
      </c>
      <c r="Q105" s="47">
        <f>P105*2</f>
        <v>15.16</v>
      </c>
      <c r="R105" s="48">
        <v>0</v>
      </c>
    </row>
    <row r="106" spans="1:18" ht="21.75">
      <c r="A106" s="49" t="s">
        <v>49</v>
      </c>
      <c r="B106" s="64"/>
      <c r="C106" s="51"/>
      <c r="D106" s="52"/>
      <c r="E106" s="52"/>
      <c r="F106" s="53"/>
      <c r="G106" s="51"/>
      <c r="H106" s="52"/>
      <c r="I106" s="54"/>
      <c r="J106" s="53"/>
      <c r="K106" s="91"/>
      <c r="L106" s="52"/>
      <c r="M106" s="52"/>
      <c r="N106" s="53"/>
      <c r="O106" s="92"/>
      <c r="P106" s="62"/>
      <c r="Q106" s="58"/>
      <c r="R106" s="59"/>
    </row>
    <row r="107" spans="1:18" ht="21.75">
      <c r="A107" s="28" t="s">
        <v>15</v>
      </c>
      <c r="B107" s="29" t="s">
        <v>16</v>
      </c>
      <c r="C107" s="30">
        <f>8808+8208+523</f>
        <v>17539</v>
      </c>
      <c r="D107" s="31">
        <f>ROUND(C107/18,2)</f>
        <v>974.39</v>
      </c>
      <c r="E107" s="31"/>
      <c r="F107" s="32">
        <f>SUM(D107,E108:E109)</f>
        <v>1009.89</v>
      </c>
      <c r="G107" s="30">
        <f>8279+9516+273</f>
        <v>18068</v>
      </c>
      <c r="H107" s="31">
        <f>ROUND(G107/18,2)</f>
        <v>1003.78</v>
      </c>
      <c r="I107" s="31"/>
      <c r="J107" s="32">
        <f>SUM(H107,I108:I109)</f>
        <v>1035.78</v>
      </c>
      <c r="K107" s="38"/>
      <c r="L107" s="31">
        <f>ROUND(K107/18,2)</f>
        <v>0</v>
      </c>
      <c r="M107" s="31"/>
      <c r="N107" s="32">
        <f>SUM(L107,M108:M109)</f>
        <v>7</v>
      </c>
      <c r="O107" s="34">
        <f>SUM(C107,G107,K107)</f>
        <v>35607</v>
      </c>
      <c r="P107" s="35">
        <f>ROUND(O107/36,2)</f>
        <v>989.08</v>
      </c>
      <c r="Q107" s="36" t="s">
        <v>31</v>
      </c>
      <c r="R107" s="37">
        <f>SUM(P107,Q108:Q109)</f>
        <v>1026.3400000000001</v>
      </c>
    </row>
    <row r="108" spans="1:18" ht="21.75">
      <c r="A108" s="86"/>
      <c r="B108" s="29" t="s">
        <v>17</v>
      </c>
      <c r="C108" s="30">
        <f>129+6+36</f>
        <v>171</v>
      </c>
      <c r="D108" s="31">
        <f>ROUND(C108/12,2)</f>
        <v>14.25</v>
      </c>
      <c r="E108" s="31">
        <f>D108*2</f>
        <v>28.5</v>
      </c>
      <c r="F108" s="32"/>
      <c r="G108" s="30">
        <f>123+21+36</f>
        <v>180</v>
      </c>
      <c r="H108" s="31">
        <f>ROUND(G108/12,2)</f>
        <v>15</v>
      </c>
      <c r="I108" s="31">
        <f>H108*2</f>
        <v>30</v>
      </c>
      <c r="J108" s="32"/>
      <c r="K108" s="38">
        <f>21+21</f>
        <v>42</v>
      </c>
      <c r="L108" s="31">
        <f>ROUND(K108/12,2)</f>
        <v>3.5</v>
      </c>
      <c r="M108" s="31">
        <f>L108*2</f>
        <v>7</v>
      </c>
      <c r="N108" s="32"/>
      <c r="O108" s="69">
        <f>SUM(C108,G108,K108)</f>
        <v>393</v>
      </c>
      <c r="P108" s="35">
        <f>ROUND(O108/24,2)</f>
        <v>16.38</v>
      </c>
      <c r="Q108" s="36">
        <f>P108*2</f>
        <v>32.76</v>
      </c>
      <c r="R108" s="37">
        <v>0</v>
      </c>
    </row>
    <row r="109" spans="1:18" ht="22.5" thickBot="1">
      <c r="A109" s="89"/>
      <c r="B109" s="40" t="s">
        <v>18</v>
      </c>
      <c r="C109" s="41">
        <f>3+39</f>
        <v>42</v>
      </c>
      <c r="D109" s="42">
        <f>ROUND(C109/12,2)</f>
        <v>3.5</v>
      </c>
      <c r="E109" s="42">
        <f>D109*2</f>
        <v>7</v>
      </c>
      <c r="F109" s="43"/>
      <c r="G109" s="41">
        <v>12</v>
      </c>
      <c r="H109" s="42">
        <f>ROUND(G109/12,2)</f>
        <v>1</v>
      </c>
      <c r="I109" s="42">
        <f>H109*2</f>
        <v>2</v>
      </c>
      <c r="J109" s="43"/>
      <c r="K109" s="44"/>
      <c r="L109" s="42">
        <f>ROUND(K109/12,2)</f>
        <v>0</v>
      </c>
      <c r="M109" s="42">
        <f>L109*2</f>
        <v>0</v>
      </c>
      <c r="N109" s="43"/>
      <c r="O109" s="93">
        <f>SUM(C109,G109,K109)</f>
        <v>54</v>
      </c>
      <c r="P109" s="46">
        <f>ROUND(O109/24,2)</f>
        <v>2.25</v>
      </c>
      <c r="Q109" s="47">
        <f>P109*2</f>
        <v>4.5</v>
      </c>
      <c r="R109" s="48">
        <v>0</v>
      </c>
    </row>
    <row r="110" spans="1:18" ht="21.75">
      <c r="A110" s="49" t="s">
        <v>50</v>
      </c>
      <c r="B110" s="64"/>
      <c r="C110" s="51"/>
      <c r="D110" s="52"/>
      <c r="E110" s="52"/>
      <c r="F110" s="53"/>
      <c r="G110" s="51"/>
      <c r="H110" s="52"/>
      <c r="I110" s="54"/>
      <c r="J110" s="53"/>
      <c r="K110" s="60"/>
      <c r="L110" s="52"/>
      <c r="M110" s="52"/>
      <c r="N110" s="53"/>
      <c r="O110" s="61"/>
      <c r="P110" s="62"/>
      <c r="Q110" s="58"/>
      <c r="R110" s="59"/>
    </row>
    <row r="111" spans="1:18" ht="21.75">
      <c r="A111" s="28" t="s">
        <v>51</v>
      </c>
      <c r="B111" s="29" t="s">
        <v>16</v>
      </c>
      <c r="C111" s="30">
        <v>19556</v>
      </c>
      <c r="D111" s="31">
        <f>ROUND(C111/18,2)</f>
        <v>1086.44</v>
      </c>
      <c r="E111" s="31"/>
      <c r="F111" s="32">
        <f>SUM(D111,E112:E113)</f>
        <v>1110.94</v>
      </c>
      <c r="G111" s="30">
        <v>14282</v>
      </c>
      <c r="H111" s="31">
        <f>ROUND(G111/18,2)</f>
        <v>793.44</v>
      </c>
      <c r="I111" s="31"/>
      <c r="J111" s="32">
        <f>SUM(H111,I112:I113)</f>
        <v>815.6200000000001</v>
      </c>
      <c r="K111" s="33">
        <v>1866</v>
      </c>
      <c r="L111" s="31">
        <f>ROUND(K111/18,2)</f>
        <v>103.67</v>
      </c>
      <c r="M111" s="31"/>
      <c r="N111" s="32">
        <f>SUM(L111,M112:M113)</f>
        <v>103.67</v>
      </c>
      <c r="O111" s="34">
        <f aca="true" t="shared" si="3" ref="O111:O143">SUM(C111,G111,K111)</f>
        <v>35704</v>
      </c>
      <c r="P111" s="35">
        <f>ROUND(O111/36,2)</f>
        <v>991.78</v>
      </c>
      <c r="Q111" s="36" t="s">
        <v>31</v>
      </c>
      <c r="R111" s="37">
        <f>SUM(P111,Q112:Q113)</f>
        <v>1015.12</v>
      </c>
    </row>
    <row r="112" spans="1:18" ht="21.75">
      <c r="A112" s="86"/>
      <c r="B112" s="29" t="s">
        <v>17</v>
      </c>
      <c r="C112" s="30">
        <v>80</v>
      </c>
      <c r="D112" s="31">
        <f>ROUND(C112/12,2)</f>
        <v>6.67</v>
      </c>
      <c r="E112" s="31">
        <f>D112*2</f>
        <v>13.34</v>
      </c>
      <c r="F112" s="32"/>
      <c r="G112" s="30">
        <v>101</v>
      </c>
      <c r="H112" s="31">
        <f>ROUND(G112/12,2)</f>
        <v>8.42</v>
      </c>
      <c r="I112" s="31">
        <f>H112*2</f>
        <v>16.84</v>
      </c>
      <c r="J112" s="32"/>
      <c r="K112" s="33"/>
      <c r="L112" s="31">
        <f>ROUND(K112/12,2)</f>
        <v>0</v>
      </c>
      <c r="M112" s="31">
        <f>L112*2</f>
        <v>0</v>
      </c>
      <c r="N112" s="32"/>
      <c r="O112" s="34">
        <f t="shared" si="3"/>
        <v>181</v>
      </c>
      <c r="P112" s="35">
        <f>ROUND(O112/24,2)</f>
        <v>7.54</v>
      </c>
      <c r="Q112" s="36">
        <f>P112*2</f>
        <v>15.08</v>
      </c>
      <c r="R112" s="37">
        <v>0</v>
      </c>
    </row>
    <row r="113" spans="1:18" ht="21.75">
      <c r="A113" s="86"/>
      <c r="B113" s="29" t="s">
        <v>18</v>
      </c>
      <c r="C113" s="30">
        <v>67</v>
      </c>
      <c r="D113" s="31">
        <f>ROUND(C113/12,2)</f>
        <v>5.58</v>
      </c>
      <c r="E113" s="31">
        <f>D113*2</f>
        <v>11.16</v>
      </c>
      <c r="F113" s="32"/>
      <c r="G113" s="30">
        <v>32</v>
      </c>
      <c r="H113" s="31">
        <f>ROUND(G113/12,2)</f>
        <v>2.67</v>
      </c>
      <c r="I113" s="31">
        <f>H113*2</f>
        <v>5.34</v>
      </c>
      <c r="J113" s="32"/>
      <c r="K113" s="33"/>
      <c r="L113" s="31">
        <f>ROUND(K113/12,2)</f>
        <v>0</v>
      </c>
      <c r="M113" s="31">
        <f>L113*2</f>
        <v>0</v>
      </c>
      <c r="N113" s="32"/>
      <c r="O113" s="69">
        <f t="shared" si="3"/>
        <v>99</v>
      </c>
      <c r="P113" s="35">
        <f>ROUND(O113/24,2)</f>
        <v>4.13</v>
      </c>
      <c r="Q113" s="36">
        <f>P113*2</f>
        <v>8.26</v>
      </c>
      <c r="R113" s="37">
        <v>0</v>
      </c>
    </row>
    <row r="114" spans="1:18" ht="21.75">
      <c r="A114" s="28" t="s">
        <v>52</v>
      </c>
      <c r="B114" s="29" t="s">
        <v>16</v>
      </c>
      <c r="C114" s="30">
        <v>10248</v>
      </c>
      <c r="D114" s="31">
        <f>ROUND(C114/18,2)</f>
        <v>569.33</v>
      </c>
      <c r="E114" s="31"/>
      <c r="F114" s="32">
        <f>SUM(D114,E115:E116)</f>
        <v>599.49</v>
      </c>
      <c r="G114" s="30">
        <v>6230</v>
      </c>
      <c r="H114" s="31">
        <f>ROUND(G114/18,2)</f>
        <v>346.11</v>
      </c>
      <c r="I114" s="31"/>
      <c r="J114" s="32">
        <f>SUM(H114,I115:I116)</f>
        <v>364.11</v>
      </c>
      <c r="K114" s="33">
        <v>617</v>
      </c>
      <c r="L114" s="31">
        <f>ROUND(K114/18,2)</f>
        <v>34.28</v>
      </c>
      <c r="M114" s="31"/>
      <c r="N114" s="32">
        <f>SUM(L114,M115:M116)</f>
        <v>34.28</v>
      </c>
      <c r="O114" s="34">
        <f t="shared" si="3"/>
        <v>17095</v>
      </c>
      <c r="P114" s="35">
        <f>ROUND(O114/36,2)</f>
        <v>474.86</v>
      </c>
      <c r="Q114" s="36" t="s">
        <v>31</v>
      </c>
      <c r="R114" s="37">
        <f>SUM(P114,Q115:Q116)</f>
        <v>498.94</v>
      </c>
    </row>
    <row r="115" spans="1:18" ht="21.75">
      <c r="A115" s="86"/>
      <c r="B115" s="29" t="s">
        <v>17</v>
      </c>
      <c r="C115" s="30">
        <v>181</v>
      </c>
      <c r="D115" s="31">
        <f>ROUND(C115/12,2)</f>
        <v>15.08</v>
      </c>
      <c r="E115" s="31">
        <f>D115*2</f>
        <v>30.16</v>
      </c>
      <c r="F115" s="32"/>
      <c r="G115" s="30">
        <v>108</v>
      </c>
      <c r="H115" s="31">
        <f>ROUND(G115/12,2)</f>
        <v>9</v>
      </c>
      <c r="I115" s="31">
        <f>H115*2</f>
        <v>18</v>
      </c>
      <c r="J115" s="32"/>
      <c r="K115" s="33"/>
      <c r="L115" s="31">
        <f>ROUND(K115/12,2)</f>
        <v>0</v>
      </c>
      <c r="M115" s="31">
        <f>L115*2</f>
        <v>0</v>
      </c>
      <c r="N115" s="32"/>
      <c r="O115" s="34">
        <f t="shared" si="3"/>
        <v>289</v>
      </c>
      <c r="P115" s="35">
        <f>ROUND(O115/24,2)</f>
        <v>12.04</v>
      </c>
      <c r="Q115" s="36">
        <f>P115*2</f>
        <v>24.08</v>
      </c>
      <c r="R115" s="37">
        <v>0</v>
      </c>
    </row>
    <row r="116" spans="1:18" ht="21.75">
      <c r="A116" s="86"/>
      <c r="B116" s="29" t="s">
        <v>18</v>
      </c>
      <c r="C116" s="30"/>
      <c r="D116" s="31">
        <f>ROUND(C116/12,2)</f>
        <v>0</v>
      </c>
      <c r="E116" s="31">
        <f>D116*2</f>
        <v>0</v>
      </c>
      <c r="F116" s="32"/>
      <c r="G116" s="30"/>
      <c r="H116" s="31">
        <f>ROUND(G116/12,2)</f>
        <v>0</v>
      </c>
      <c r="I116" s="31">
        <f>H116*2</f>
        <v>0</v>
      </c>
      <c r="J116" s="32"/>
      <c r="K116" s="33"/>
      <c r="L116" s="31">
        <f>ROUND(K116/12,2)</f>
        <v>0</v>
      </c>
      <c r="M116" s="31">
        <f>L116*2</f>
        <v>0</v>
      </c>
      <c r="N116" s="32"/>
      <c r="O116" s="69">
        <f t="shared" si="3"/>
        <v>0</v>
      </c>
      <c r="P116" s="35">
        <f>ROUND(O116/24,2)</f>
        <v>0</v>
      </c>
      <c r="Q116" s="36">
        <f>P116*2</f>
        <v>0</v>
      </c>
      <c r="R116" s="37">
        <v>0</v>
      </c>
    </row>
    <row r="117" spans="1:18" ht="21.75">
      <c r="A117" s="28" t="s">
        <v>53</v>
      </c>
      <c r="B117" s="29" t="s">
        <v>16</v>
      </c>
      <c r="C117" s="30">
        <v>1973</v>
      </c>
      <c r="D117" s="31">
        <f>ROUND(C117/18,2)</f>
        <v>109.61</v>
      </c>
      <c r="E117" s="31"/>
      <c r="F117" s="32">
        <f>SUM(D117,E118:E119)</f>
        <v>114.77</v>
      </c>
      <c r="G117" s="30">
        <v>3377</v>
      </c>
      <c r="H117" s="31">
        <f>ROUND(G117/18,2)</f>
        <v>187.61</v>
      </c>
      <c r="I117" s="31"/>
      <c r="J117" s="32">
        <f>SUM(H117,I118:I119)</f>
        <v>191.11</v>
      </c>
      <c r="K117" s="33"/>
      <c r="L117" s="31">
        <f>ROUND(K117/18,2)</f>
        <v>0</v>
      </c>
      <c r="M117" s="31"/>
      <c r="N117" s="32">
        <f>SUM(L117,M118:M119)</f>
        <v>0</v>
      </c>
      <c r="O117" s="34">
        <f t="shared" si="3"/>
        <v>5350</v>
      </c>
      <c r="P117" s="35">
        <f>ROUND(O117/36,2)</f>
        <v>148.61</v>
      </c>
      <c r="Q117" s="36" t="s">
        <v>31</v>
      </c>
      <c r="R117" s="37">
        <f>SUM(P117,Q118:Q119)</f>
        <v>152.95000000000002</v>
      </c>
    </row>
    <row r="118" spans="1:18" ht="21.75">
      <c r="A118" s="86"/>
      <c r="B118" s="29" t="s">
        <v>17</v>
      </c>
      <c r="C118" s="30">
        <v>22</v>
      </c>
      <c r="D118" s="31">
        <f>ROUND(C118/12,2)</f>
        <v>1.83</v>
      </c>
      <c r="E118" s="31">
        <f>D118*2</f>
        <v>3.66</v>
      </c>
      <c r="F118" s="32"/>
      <c r="G118" s="30">
        <v>21</v>
      </c>
      <c r="H118" s="31">
        <f>ROUND(G118/12,2)</f>
        <v>1.75</v>
      </c>
      <c r="I118" s="31">
        <f>H118*2</f>
        <v>3.5</v>
      </c>
      <c r="J118" s="32"/>
      <c r="K118" s="33"/>
      <c r="L118" s="31">
        <f>ROUND(K118/12,2)</f>
        <v>0</v>
      </c>
      <c r="M118" s="31">
        <f>L118*2</f>
        <v>0</v>
      </c>
      <c r="N118" s="32"/>
      <c r="O118" s="34">
        <f t="shared" si="3"/>
        <v>43</v>
      </c>
      <c r="P118" s="35">
        <f>ROUND(O118/24,2)</f>
        <v>1.79</v>
      </c>
      <c r="Q118" s="36">
        <f>P118*2</f>
        <v>3.58</v>
      </c>
      <c r="R118" s="37">
        <v>0</v>
      </c>
    </row>
    <row r="119" spans="1:18" ht="21.75">
      <c r="A119" s="86"/>
      <c r="B119" s="29" t="s">
        <v>18</v>
      </c>
      <c r="C119" s="30">
        <v>9</v>
      </c>
      <c r="D119" s="31">
        <f>ROUND(C119/12,2)</f>
        <v>0.75</v>
      </c>
      <c r="E119" s="31">
        <f>D119*2</f>
        <v>1.5</v>
      </c>
      <c r="F119" s="32"/>
      <c r="G119" s="30"/>
      <c r="H119" s="31">
        <f>ROUND(G119/12,2)</f>
        <v>0</v>
      </c>
      <c r="I119" s="31">
        <f>H119*2</f>
        <v>0</v>
      </c>
      <c r="J119" s="32"/>
      <c r="K119" s="33"/>
      <c r="L119" s="31">
        <f>ROUND(K119/12,2)</f>
        <v>0</v>
      </c>
      <c r="M119" s="31">
        <f>L119*2</f>
        <v>0</v>
      </c>
      <c r="N119" s="32"/>
      <c r="O119" s="69">
        <f t="shared" si="3"/>
        <v>9</v>
      </c>
      <c r="P119" s="35">
        <f>ROUND(O119/24,2)</f>
        <v>0.38</v>
      </c>
      <c r="Q119" s="36">
        <f>P119*2</f>
        <v>0.76</v>
      </c>
      <c r="R119" s="37">
        <v>0</v>
      </c>
    </row>
    <row r="120" spans="1:18" ht="21.75">
      <c r="A120" s="28" t="s">
        <v>54</v>
      </c>
      <c r="B120" s="29" t="s">
        <v>16</v>
      </c>
      <c r="C120" s="30">
        <v>3365</v>
      </c>
      <c r="D120" s="31">
        <f>ROUND(C120/18,2)</f>
        <v>186.94</v>
      </c>
      <c r="E120" s="31"/>
      <c r="F120" s="32">
        <f>SUM(D120,E121:E122)</f>
        <v>189.44</v>
      </c>
      <c r="G120" s="30">
        <v>2829</v>
      </c>
      <c r="H120" s="31">
        <f>ROUND(G120/18,2)</f>
        <v>157.17</v>
      </c>
      <c r="I120" s="31"/>
      <c r="J120" s="32">
        <f>SUM(H120,I121:I122)</f>
        <v>159.67</v>
      </c>
      <c r="K120" s="33"/>
      <c r="L120" s="31">
        <f>ROUND(K120/18,2)</f>
        <v>0</v>
      </c>
      <c r="M120" s="31"/>
      <c r="N120" s="32">
        <f>SUM(L120,M121:M122)</f>
        <v>0</v>
      </c>
      <c r="O120" s="34">
        <f t="shared" si="3"/>
        <v>6194</v>
      </c>
      <c r="P120" s="35">
        <f>ROUND(O120/36,2)</f>
        <v>172.06</v>
      </c>
      <c r="Q120" s="36" t="s">
        <v>31</v>
      </c>
      <c r="R120" s="37">
        <f>SUM(P120,Q121:Q122)</f>
        <v>174.56</v>
      </c>
    </row>
    <row r="121" spans="1:18" ht="21.75">
      <c r="A121" s="86"/>
      <c r="B121" s="29" t="s">
        <v>17</v>
      </c>
      <c r="C121" s="30">
        <v>15</v>
      </c>
      <c r="D121" s="31">
        <f>ROUND(C121/12,2)</f>
        <v>1.25</v>
      </c>
      <c r="E121" s="31">
        <f>D121*2</f>
        <v>2.5</v>
      </c>
      <c r="F121" s="32"/>
      <c r="G121" s="30">
        <v>15</v>
      </c>
      <c r="H121" s="31">
        <f>ROUND(G121/12,2)</f>
        <v>1.25</v>
      </c>
      <c r="I121" s="31">
        <f>H121*2</f>
        <v>2.5</v>
      </c>
      <c r="J121" s="32"/>
      <c r="K121" s="33"/>
      <c r="L121" s="31">
        <f>ROUND(K121/12,2)</f>
        <v>0</v>
      </c>
      <c r="M121" s="31">
        <f>L121*2</f>
        <v>0</v>
      </c>
      <c r="N121" s="32"/>
      <c r="O121" s="34">
        <f t="shared" si="3"/>
        <v>30</v>
      </c>
      <c r="P121" s="35">
        <f>ROUND(O121/24,2)</f>
        <v>1.25</v>
      </c>
      <c r="Q121" s="36">
        <f>P121*2</f>
        <v>2.5</v>
      </c>
      <c r="R121" s="37">
        <v>0</v>
      </c>
    </row>
    <row r="122" spans="1:18" ht="21.75">
      <c r="A122" s="86"/>
      <c r="B122" s="29" t="s">
        <v>18</v>
      </c>
      <c r="C122" s="30"/>
      <c r="D122" s="31">
        <f>ROUND(C122/12,2)</f>
        <v>0</v>
      </c>
      <c r="E122" s="31">
        <f>D122*2</f>
        <v>0</v>
      </c>
      <c r="F122" s="32"/>
      <c r="G122" s="30"/>
      <c r="H122" s="31">
        <f>ROUND(G122/12,2)</f>
        <v>0</v>
      </c>
      <c r="I122" s="31">
        <f>H122*2</f>
        <v>0</v>
      </c>
      <c r="J122" s="32"/>
      <c r="K122" s="33"/>
      <c r="L122" s="31">
        <f>ROUND(K122/12,2)</f>
        <v>0</v>
      </c>
      <c r="M122" s="31">
        <f>L122*2</f>
        <v>0</v>
      </c>
      <c r="N122" s="32"/>
      <c r="O122" s="69">
        <f t="shared" si="3"/>
        <v>0</v>
      </c>
      <c r="P122" s="35">
        <f>ROUND(O122/24,2)</f>
        <v>0</v>
      </c>
      <c r="Q122" s="36">
        <f>P122*2</f>
        <v>0</v>
      </c>
      <c r="R122" s="37">
        <v>0</v>
      </c>
    </row>
    <row r="123" spans="1:18" ht="21.75">
      <c r="A123" s="28" t="s">
        <v>55</v>
      </c>
      <c r="B123" s="29" t="s">
        <v>16</v>
      </c>
      <c r="C123" s="30">
        <v>6284</v>
      </c>
      <c r="D123" s="31">
        <f>ROUND(C123/18,2)</f>
        <v>349.11</v>
      </c>
      <c r="E123" s="31"/>
      <c r="F123" s="32">
        <f>SUM(D123,E124:E125)</f>
        <v>351.11</v>
      </c>
      <c r="G123" s="30">
        <v>6240</v>
      </c>
      <c r="H123" s="31">
        <f>ROUND(G123/18,2)</f>
        <v>346.67</v>
      </c>
      <c r="I123" s="31"/>
      <c r="J123" s="32">
        <f>SUM(H123,I124:I125)</f>
        <v>352.01</v>
      </c>
      <c r="K123" s="33"/>
      <c r="L123" s="31">
        <f>ROUND(K123/18,2)</f>
        <v>0</v>
      </c>
      <c r="M123" s="31"/>
      <c r="N123" s="32">
        <f>SUM(L123,M124:M125)</f>
        <v>0</v>
      </c>
      <c r="O123" s="34">
        <f t="shared" si="3"/>
        <v>12524</v>
      </c>
      <c r="P123" s="35">
        <f>ROUND(O123/36,2)</f>
        <v>347.89</v>
      </c>
      <c r="Q123" s="36" t="s">
        <v>31</v>
      </c>
      <c r="R123" s="37">
        <f>SUM(P123,Q124:Q125)</f>
        <v>351.55</v>
      </c>
    </row>
    <row r="124" spans="1:18" ht="21.75">
      <c r="A124" s="86"/>
      <c r="B124" s="29" t="s">
        <v>17</v>
      </c>
      <c r="C124" s="30">
        <v>12</v>
      </c>
      <c r="D124" s="31">
        <f>ROUND(C124/12,2)</f>
        <v>1</v>
      </c>
      <c r="E124" s="31">
        <f>D124*2</f>
        <v>2</v>
      </c>
      <c r="F124" s="32"/>
      <c r="G124" s="30">
        <v>20</v>
      </c>
      <c r="H124" s="31">
        <f>ROUND(G124/12,2)</f>
        <v>1.67</v>
      </c>
      <c r="I124" s="31">
        <f>H124*2</f>
        <v>3.34</v>
      </c>
      <c r="J124" s="32"/>
      <c r="K124" s="33"/>
      <c r="L124" s="31">
        <f>ROUND(K124/12,2)</f>
        <v>0</v>
      </c>
      <c r="M124" s="31">
        <f>L124*2</f>
        <v>0</v>
      </c>
      <c r="N124" s="32"/>
      <c r="O124" s="34">
        <f t="shared" si="3"/>
        <v>32</v>
      </c>
      <c r="P124" s="35">
        <f>ROUND(O124/24,2)</f>
        <v>1.33</v>
      </c>
      <c r="Q124" s="36">
        <f>P124*2</f>
        <v>2.66</v>
      </c>
      <c r="R124" s="37">
        <v>0</v>
      </c>
    </row>
    <row r="125" spans="1:18" ht="21.75">
      <c r="A125" s="86"/>
      <c r="B125" s="29" t="s">
        <v>18</v>
      </c>
      <c r="C125" s="30"/>
      <c r="D125" s="31">
        <f>ROUND(C125/12,2)</f>
        <v>0</v>
      </c>
      <c r="E125" s="31">
        <f>D125*2</f>
        <v>0</v>
      </c>
      <c r="F125" s="32"/>
      <c r="G125" s="30">
        <v>12</v>
      </c>
      <c r="H125" s="31">
        <f>ROUND(G125/12,2)</f>
        <v>1</v>
      </c>
      <c r="I125" s="31">
        <f>H125*2</f>
        <v>2</v>
      </c>
      <c r="J125" s="32"/>
      <c r="K125" s="38"/>
      <c r="L125" s="31">
        <f>ROUND(K125/12,2)</f>
        <v>0</v>
      </c>
      <c r="M125" s="31">
        <f>L125*2</f>
        <v>0</v>
      </c>
      <c r="N125" s="32"/>
      <c r="O125" s="69">
        <f t="shared" si="3"/>
        <v>12</v>
      </c>
      <c r="P125" s="35">
        <f>ROUND(O125/24,2)</f>
        <v>0.5</v>
      </c>
      <c r="Q125" s="36">
        <f>P125*2</f>
        <v>1</v>
      </c>
      <c r="R125" s="37">
        <v>0</v>
      </c>
    </row>
    <row r="126" spans="1:18" ht="21.75">
      <c r="A126" s="28" t="s">
        <v>56</v>
      </c>
      <c r="B126" s="29" t="s">
        <v>16</v>
      </c>
      <c r="C126" s="30">
        <v>1376</v>
      </c>
      <c r="D126" s="31">
        <f>ROUND(C126/18,2)</f>
        <v>76.44</v>
      </c>
      <c r="E126" s="31"/>
      <c r="F126" s="32">
        <f>SUM(D126,E127:E128)</f>
        <v>76.44</v>
      </c>
      <c r="G126" s="30">
        <v>1376</v>
      </c>
      <c r="H126" s="31">
        <f>ROUND(G126/18,2)</f>
        <v>76.44</v>
      </c>
      <c r="I126" s="31"/>
      <c r="J126" s="32">
        <f>SUM(H126,I127:I128)</f>
        <v>76.44</v>
      </c>
      <c r="K126" s="33">
        <v>2</v>
      </c>
      <c r="L126" s="31">
        <f>ROUND(K126/18,2)</f>
        <v>0.11</v>
      </c>
      <c r="M126" s="31"/>
      <c r="N126" s="32">
        <f>SUM(L126,M127:M128)</f>
        <v>0.11</v>
      </c>
      <c r="O126" s="34">
        <f t="shared" si="3"/>
        <v>2754</v>
      </c>
      <c r="P126" s="35">
        <f>ROUND(O126/36,2)</f>
        <v>76.5</v>
      </c>
      <c r="Q126" s="36" t="s">
        <v>31</v>
      </c>
      <c r="R126" s="37">
        <f>SUM(P126,Q127:Q128)</f>
        <v>76.5</v>
      </c>
    </row>
    <row r="127" spans="1:18" ht="21.75">
      <c r="A127" s="86"/>
      <c r="B127" s="29" t="s">
        <v>17</v>
      </c>
      <c r="C127" s="30"/>
      <c r="D127" s="31">
        <f>ROUND(C127/12,2)</f>
        <v>0</v>
      </c>
      <c r="E127" s="31">
        <f>D127*2</f>
        <v>0</v>
      </c>
      <c r="F127" s="32"/>
      <c r="G127" s="30"/>
      <c r="H127" s="31">
        <f>ROUND(G127/12,2)</f>
        <v>0</v>
      </c>
      <c r="I127" s="31">
        <f>H127*2</f>
        <v>0</v>
      </c>
      <c r="J127" s="32"/>
      <c r="K127" s="33"/>
      <c r="L127" s="31">
        <f>ROUND(K127/12,2)</f>
        <v>0</v>
      </c>
      <c r="M127" s="31">
        <f>L127*2</f>
        <v>0</v>
      </c>
      <c r="N127" s="32"/>
      <c r="O127" s="34">
        <f t="shared" si="3"/>
        <v>0</v>
      </c>
      <c r="P127" s="35">
        <f>ROUND(O127/24,2)</f>
        <v>0</v>
      </c>
      <c r="Q127" s="36">
        <f>P127*2</f>
        <v>0</v>
      </c>
      <c r="R127" s="37">
        <v>0</v>
      </c>
    </row>
    <row r="128" spans="1:18" ht="21.75">
      <c r="A128" s="86"/>
      <c r="B128" s="29" t="s">
        <v>18</v>
      </c>
      <c r="C128" s="30"/>
      <c r="D128" s="31">
        <f>ROUND(C128/12,2)</f>
        <v>0</v>
      </c>
      <c r="E128" s="31">
        <f>D128*2</f>
        <v>0</v>
      </c>
      <c r="F128" s="32"/>
      <c r="G128" s="30"/>
      <c r="H128" s="31">
        <f>ROUND(G128/12,2)</f>
        <v>0</v>
      </c>
      <c r="I128" s="31">
        <f>H128*2</f>
        <v>0</v>
      </c>
      <c r="J128" s="32"/>
      <c r="K128" s="38"/>
      <c r="L128" s="31">
        <f>ROUND(K128/12,2)</f>
        <v>0</v>
      </c>
      <c r="M128" s="31">
        <f>L128*2</f>
        <v>0</v>
      </c>
      <c r="N128" s="32"/>
      <c r="O128" s="69">
        <f t="shared" si="3"/>
        <v>0</v>
      </c>
      <c r="P128" s="35">
        <f>ROUND(O128/24,2)</f>
        <v>0</v>
      </c>
      <c r="Q128" s="36">
        <f>P128*2</f>
        <v>0</v>
      </c>
      <c r="R128" s="37">
        <v>0</v>
      </c>
    </row>
    <row r="129" spans="1:18" ht="21.75">
      <c r="A129" s="28" t="s">
        <v>57</v>
      </c>
      <c r="B129" s="29" t="s">
        <v>16</v>
      </c>
      <c r="C129" s="30">
        <v>11313</v>
      </c>
      <c r="D129" s="31">
        <f>ROUND(C129/18,2)</f>
        <v>628.5</v>
      </c>
      <c r="E129" s="31"/>
      <c r="F129" s="32">
        <f>SUM(D129,E130:E131)</f>
        <v>645.16</v>
      </c>
      <c r="G129" s="30">
        <v>9058</v>
      </c>
      <c r="H129" s="31">
        <f>ROUND(G129/18,2)</f>
        <v>503.22</v>
      </c>
      <c r="I129" s="31"/>
      <c r="J129" s="32">
        <f>SUM(H129,I130:I131)</f>
        <v>518.22</v>
      </c>
      <c r="K129" s="33">
        <v>316</v>
      </c>
      <c r="L129" s="31">
        <f>ROUND(K129/18,2)</f>
        <v>17.56</v>
      </c>
      <c r="M129" s="31"/>
      <c r="N129" s="32">
        <f>SUM(L129,M130:M131)</f>
        <v>17.56</v>
      </c>
      <c r="O129" s="34">
        <f t="shared" si="3"/>
        <v>20687</v>
      </c>
      <c r="P129" s="35">
        <f>ROUND(O129/36,2)</f>
        <v>574.64</v>
      </c>
      <c r="Q129" s="36" t="s">
        <v>31</v>
      </c>
      <c r="R129" s="37">
        <f>SUM(P129,Q130:Q131)</f>
        <v>590.48</v>
      </c>
    </row>
    <row r="130" spans="1:18" ht="21.75">
      <c r="A130" s="86"/>
      <c r="B130" s="29" t="s">
        <v>17</v>
      </c>
      <c r="C130" s="30">
        <v>100</v>
      </c>
      <c r="D130" s="31">
        <f>ROUND(C130/12,2)</f>
        <v>8.33</v>
      </c>
      <c r="E130" s="31">
        <f>D130*2</f>
        <v>16.66</v>
      </c>
      <c r="F130" s="32"/>
      <c r="G130" s="30">
        <v>90</v>
      </c>
      <c r="H130" s="31">
        <f>ROUND(G130/12,2)</f>
        <v>7.5</v>
      </c>
      <c r="I130" s="31">
        <f>H130*2</f>
        <v>15</v>
      </c>
      <c r="J130" s="32"/>
      <c r="K130" s="33"/>
      <c r="L130" s="31">
        <f>ROUND(K130/12,2)</f>
        <v>0</v>
      </c>
      <c r="M130" s="31">
        <f>L130*2</f>
        <v>0</v>
      </c>
      <c r="N130" s="32"/>
      <c r="O130" s="34">
        <f t="shared" si="3"/>
        <v>190</v>
      </c>
      <c r="P130" s="35">
        <f>ROUND(O130/24,2)</f>
        <v>7.92</v>
      </c>
      <c r="Q130" s="36">
        <f>P130*2</f>
        <v>15.84</v>
      </c>
      <c r="R130" s="37">
        <v>0</v>
      </c>
    </row>
    <row r="131" spans="1:18" ht="21.75">
      <c r="A131" s="86"/>
      <c r="B131" s="29" t="s">
        <v>18</v>
      </c>
      <c r="C131" s="30"/>
      <c r="D131" s="31">
        <f>ROUND(C131/12,2)</f>
        <v>0</v>
      </c>
      <c r="E131" s="31">
        <f>D131*2</f>
        <v>0</v>
      </c>
      <c r="F131" s="32"/>
      <c r="G131" s="30"/>
      <c r="H131" s="31">
        <f>ROUND(G131/12,2)</f>
        <v>0</v>
      </c>
      <c r="I131" s="31">
        <f>H131*2</f>
        <v>0</v>
      </c>
      <c r="J131" s="32"/>
      <c r="K131" s="38"/>
      <c r="L131" s="31">
        <f>ROUND(K131/12,2)</f>
        <v>0</v>
      </c>
      <c r="M131" s="31">
        <f>L131*2</f>
        <v>0</v>
      </c>
      <c r="N131" s="32"/>
      <c r="O131" s="69">
        <f t="shared" si="3"/>
        <v>0</v>
      </c>
      <c r="P131" s="35">
        <f>ROUND(O131/24,2)</f>
        <v>0</v>
      </c>
      <c r="Q131" s="36">
        <f>P131*2</f>
        <v>0</v>
      </c>
      <c r="R131" s="37">
        <v>0</v>
      </c>
    </row>
    <row r="132" spans="1:18" ht="21.75">
      <c r="A132" s="28" t="s">
        <v>58</v>
      </c>
      <c r="B132" s="29" t="s">
        <v>16</v>
      </c>
      <c r="C132" s="30">
        <v>4225</v>
      </c>
      <c r="D132" s="31">
        <f>ROUND(C132/18,2)</f>
        <v>234.72</v>
      </c>
      <c r="E132" s="31"/>
      <c r="F132" s="32">
        <f>SUM(D132,E133:E134)</f>
        <v>258.22</v>
      </c>
      <c r="G132" s="30">
        <v>5145</v>
      </c>
      <c r="H132" s="31">
        <f>ROUND(G132/18,2)</f>
        <v>285.83</v>
      </c>
      <c r="I132" s="31"/>
      <c r="J132" s="32">
        <f>SUM(H132,I133:I134)</f>
        <v>319.66999999999996</v>
      </c>
      <c r="K132" s="33"/>
      <c r="L132" s="31">
        <f>ROUND(K132/18,2)</f>
        <v>0</v>
      </c>
      <c r="M132" s="31"/>
      <c r="N132" s="32">
        <f>SUM(L132,M133:M134)</f>
        <v>0</v>
      </c>
      <c r="O132" s="34">
        <f t="shared" si="3"/>
        <v>9370</v>
      </c>
      <c r="P132" s="35">
        <f>ROUND(O132/36,2)</f>
        <v>260.28</v>
      </c>
      <c r="Q132" s="36" t="s">
        <v>31</v>
      </c>
      <c r="R132" s="37">
        <f>SUM(P132,Q133:Q134)</f>
        <v>288.96</v>
      </c>
    </row>
    <row r="133" spans="1:18" ht="21.75">
      <c r="A133" s="86"/>
      <c r="B133" s="29" t="s">
        <v>17</v>
      </c>
      <c r="C133" s="30">
        <v>81</v>
      </c>
      <c r="D133" s="31">
        <f>ROUND(C133/12,2)</f>
        <v>6.75</v>
      </c>
      <c r="E133" s="31">
        <f>D133*2</f>
        <v>13.5</v>
      </c>
      <c r="F133" s="32"/>
      <c r="G133" s="30">
        <v>120</v>
      </c>
      <c r="H133" s="31">
        <f>ROUND(G133/12,2)</f>
        <v>10</v>
      </c>
      <c r="I133" s="31">
        <f>H133*2</f>
        <v>20</v>
      </c>
      <c r="J133" s="32"/>
      <c r="K133" s="33"/>
      <c r="L133" s="31">
        <f>ROUND(K133/12,2)</f>
        <v>0</v>
      </c>
      <c r="M133" s="31">
        <f>L133*2</f>
        <v>0</v>
      </c>
      <c r="N133" s="32"/>
      <c r="O133" s="34">
        <f t="shared" si="3"/>
        <v>201</v>
      </c>
      <c r="P133" s="35">
        <f>ROUND(O133/24,2)</f>
        <v>8.38</v>
      </c>
      <c r="Q133" s="36">
        <f>P133*2</f>
        <v>16.76</v>
      </c>
      <c r="R133" s="37">
        <v>0</v>
      </c>
    </row>
    <row r="134" spans="1:18" ht="21.75">
      <c r="A134" s="86"/>
      <c r="B134" s="29" t="s">
        <v>18</v>
      </c>
      <c r="C134" s="30">
        <v>60</v>
      </c>
      <c r="D134" s="31">
        <f>ROUND(C134/12,2)</f>
        <v>5</v>
      </c>
      <c r="E134" s="31">
        <f>D134*2</f>
        <v>10</v>
      </c>
      <c r="F134" s="32"/>
      <c r="G134" s="30">
        <v>83</v>
      </c>
      <c r="H134" s="31">
        <f>ROUND(G134/12,2)</f>
        <v>6.92</v>
      </c>
      <c r="I134" s="31">
        <f>H134*2</f>
        <v>13.84</v>
      </c>
      <c r="J134" s="32"/>
      <c r="K134" s="33"/>
      <c r="L134" s="31">
        <f>ROUND(K134/12,2)</f>
        <v>0</v>
      </c>
      <c r="M134" s="31">
        <f>L134*2</f>
        <v>0</v>
      </c>
      <c r="N134" s="32"/>
      <c r="O134" s="69">
        <f t="shared" si="3"/>
        <v>143</v>
      </c>
      <c r="P134" s="35">
        <f>ROUND(O134/24,2)</f>
        <v>5.96</v>
      </c>
      <c r="Q134" s="36">
        <f>P134*2</f>
        <v>11.92</v>
      </c>
      <c r="R134" s="37">
        <v>0</v>
      </c>
    </row>
    <row r="135" spans="1:18" ht="21.75">
      <c r="A135" s="28" t="s">
        <v>59</v>
      </c>
      <c r="B135" s="29" t="s">
        <v>16</v>
      </c>
      <c r="C135" s="30">
        <f>2076+820+1317</f>
        <v>4213</v>
      </c>
      <c r="D135" s="31">
        <f>ROUND(C135/18,2)</f>
        <v>234.06</v>
      </c>
      <c r="E135" s="31"/>
      <c r="F135" s="32">
        <f>SUM(D135,E136:E137)</f>
        <v>349.06</v>
      </c>
      <c r="G135" s="30">
        <v>150</v>
      </c>
      <c r="H135" s="31">
        <f>ROUND(G135/18,2)</f>
        <v>8.33</v>
      </c>
      <c r="I135" s="31"/>
      <c r="J135" s="32">
        <f>SUM(H135,I136:I137)</f>
        <v>99.99</v>
      </c>
      <c r="K135" s="33">
        <f>44+326</f>
        <v>370</v>
      </c>
      <c r="L135" s="31">
        <f>ROUND(K135/18,2)</f>
        <v>20.56</v>
      </c>
      <c r="M135" s="31"/>
      <c r="N135" s="32">
        <f>SUM(L135,M136:M137)</f>
        <v>20.56</v>
      </c>
      <c r="O135" s="34">
        <f t="shared" si="3"/>
        <v>4733</v>
      </c>
      <c r="P135" s="35">
        <f>ROUND(O135/36,2)</f>
        <v>131.47</v>
      </c>
      <c r="Q135" s="36" t="s">
        <v>31</v>
      </c>
      <c r="R135" s="37">
        <f>SUM(P135,Q136:Q137)</f>
        <v>234.81</v>
      </c>
    </row>
    <row r="136" spans="1:18" ht="21.75">
      <c r="A136" s="86"/>
      <c r="B136" s="29" t="s">
        <v>17</v>
      </c>
      <c r="C136" s="30">
        <f>225+108</f>
        <v>333</v>
      </c>
      <c r="D136" s="31">
        <f>ROUND(C136/12,2)</f>
        <v>27.75</v>
      </c>
      <c r="E136" s="31">
        <f>D136*2</f>
        <v>55.5</v>
      </c>
      <c r="F136" s="32"/>
      <c r="G136" s="30">
        <f>8+157+124+6</f>
        <v>295</v>
      </c>
      <c r="H136" s="31">
        <f>ROUND(G136/12,2)</f>
        <v>24.58</v>
      </c>
      <c r="I136" s="31">
        <f>H136*2</f>
        <v>49.16</v>
      </c>
      <c r="J136" s="32"/>
      <c r="K136" s="33"/>
      <c r="L136" s="31">
        <f>ROUND(K136/12,2)</f>
        <v>0</v>
      </c>
      <c r="M136" s="31">
        <f>L136*2</f>
        <v>0</v>
      </c>
      <c r="N136" s="32"/>
      <c r="O136" s="34">
        <f t="shared" si="3"/>
        <v>628</v>
      </c>
      <c r="P136" s="35">
        <f>ROUND(O136/24,2)</f>
        <v>26.17</v>
      </c>
      <c r="Q136" s="36">
        <f>P136*2</f>
        <v>52.34</v>
      </c>
      <c r="R136" s="37">
        <v>0</v>
      </c>
    </row>
    <row r="137" spans="1:18" ht="21.75">
      <c r="A137" s="86"/>
      <c r="B137" s="29" t="s">
        <v>18</v>
      </c>
      <c r="C137" s="30">
        <f>160+188+9</f>
        <v>357</v>
      </c>
      <c r="D137" s="31">
        <f>ROUND(C137/12,2)</f>
        <v>29.75</v>
      </c>
      <c r="E137" s="31">
        <f>D137*2</f>
        <v>59.5</v>
      </c>
      <c r="F137" s="32"/>
      <c r="G137" s="30">
        <f>89+135+31</f>
        <v>255</v>
      </c>
      <c r="H137" s="31">
        <f>ROUND(G137/12,2)</f>
        <v>21.25</v>
      </c>
      <c r="I137" s="31">
        <f>H137*2</f>
        <v>42.5</v>
      </c>
      <c r="J137" s="32"/>
      <c r="K137" s="33"/>
      <c r="L137" s="31">
        <f>ROUND(K137/12,2)</f>
        <v>0</v>
      </c>
      <c r="M137" s="31">
        <f>L137*2</f>
        <v>0</v>
      </c>
      <c r="N137" s="32"/>
      <c r="O137" s="69">
        <f t="shared" si="3"/>
        <v>612</v>
      </c>
      <c r="P137" s="35">
        <f>ROUND(O137/24,2)</f>
        <v>25.5</v>
      </c>
      <c r="Q137" s="36">
        <f>P137*2</f>
        <v>51</v>
      </c>
      <c r="R137" s="37">
        <v>0</v>
      </c>
    </row>
    <row r="138" spans="1:18" ht="21.75">
      <c r="A138" s="28" t="s">
        <v>60</v>
      </c>
      <c r="B138" s="29" t="s">
        <v>16</v>
      </c>
      <c r="C138" s="30">
        <v>1675</v>
      </c>
      <c r="D138" s="31">
        <f>ROUND(C138/18,2)</f>
        <v>93.06</v>
      </c>
      <c r="E138" s="31"/>
      <c r="F138" s="32">
        <f>SUM(D138,E139:E140)</f>
        <v>100.72</v>
      </c>
      <c r="G138" s="30">
        <v>1873</v>
      </c>
      <c r="H138" s="31">
        <f>ROUND(G138/18,2)</f>
        <v>104.06</v>
      </c>
      <c r="I138" s="31"/>
      <c r="J138" s="32">
        <f>SUM(H138,I139:I140)</f>
        <v>105.56</v>
      </c>
      <c r="K138" s="33"/>
      <c r="L138" s="31">
        <f>ROUND(K138/18,2)</f>
        <v>0</v>
      </c>
      <c r="M138" s="31"/>
      <c r="N138" s="32">
        <f>SUM(L138,M139:M140)</f>
        <v>0</v>
      </c>
      <c r="O138" s="34">
        <f t="shared" si="3"/>
        <v>3548</v>
      </c>
      <c r="P138" s="35">
        <f>ROUND(O138/36,2)</f>
        <v>98.56</v>
      </c>
      <c r="Q138" s="36" t="s">
        <v>31</v>
      </c>
      <c r="R138" s="37">
        <f>SUM(P138,Q139:Q140)</f>
        <v>103.14</v>
      </c>
    </row>
    <row r="139" spans="1:18" ht="21.75">
      <c r="A139" s="86"/>
      <c r="B139" s="29" t="s">
        <v>17</v>
      </c>
      <c r="C139" s="30">
        <v>46</v>
      </c>
      <c r="D139" s="31">
        <f>ROUND(C139/12,2)</f>
        <v>3.83</v>
      </c>
      <c r="E139" s="31">
        <f>D139*2</f>
        <v>7.66</v>
      </c>
      <c r="F139" s="32"/>
      <c r="G139" s="30">
        <v>9</v>
      </c>
      <c r="H139" s="31">
        <f>ROUND(G139/12,2)</f>
        <v>0.75</v>
      </c>
      <c r="I139" s="31">
        <f>H139*2</f>
        <v>1.5</v>
      </c>
      <c r="J139" s="32"/>
      <c r="K139" s="33"/>
      <c r="L139" s="31">
        <f>ROUND(K139/12,2)</f>
        <v>0</v>
      </c>
      <c r="M139" s="31">
        <f>L139*2</f>
        <v>0</v>
      </c>
      <c r="N139" s="32"/>
      <c r="O139" s="34">
        <f t="shared" si="3"/>
        <v>55</v>
      </c>
      <c r="P139" s="35">
        <f>ROUND(O139/24,2)</f>
        <v>2.29</v>
      </c>
      <c r="Q139" s="36">
        <f>P139*2</f>
        <v>4.58</v>
      </c>
      <c r="R139" s="37">
        <v>0</v>
      </c>
    </row>
    <row r="140" spans="1:18" ht="21.75">
      <c r="A140" s="86"/>
      <c r="B140" s="29" t="s">
        <v>18</v>
      </c>
      <c r="C140" s="30"/>
      <c r="D140" s="31">
        <f>ROUND(C140/12,2)</f>
        <v>0</v>
      </c>
      <c r="E140" s="31">
        <f>D140*2</f>
        <v>0</v>
      </c>
      <c r="F140" s="32"/>
      <c r="G140" s="30"/>
      <c r="H140" s="31">
        <f>ROUND(G140/12,2)</f>
        <v>0</v>
      </c>
      <c r="I140" s="31">
        <f>H140*2</f>
        <v>0</v>
      </c>
      <c r="J140" s="32"/>
      <c r="K140" s="38"/>
      <c r="L140" s="31">
        <f>ROUND(K140/12,2)</f>
        <v>0</v>
      </c>
      <c r="M140" s="31">
        <f>L140*2</f>
        <v>0</v>
      </c>
      <c r="N140" s="32"/>
      <c r="O140" s="69">
        <f t="shared" si="3"/>
        <v>0</v>
      </c>
      <c r="P140" s="35">
        <f>ROUND(O140/24,2)</f>
        <v>0</v>
      </c>
      <c r="Q140" s="36">
        <f>P140*2</f>
        <v>0</v>
      </c>
      <c r="R140" s="37">
        <v>0</v>
      </c>
    </row>
    <row r="141" spans="1:18" ht="21.75">
      <c r="A141" s="87" t="s">
        <v>29</v>
      </c>
      <c r="B141" s="71" t="s">
        <v>16</v>
      </c>
      <c r="C141" s="72">
        <f>SUM(C111,C114,C117,C120,C123,C126,C129,C132,C135,C138)</f>
        <v>64228</v>
      </c>
      <c r="D141" s="94">
        <f>ROUND(C141/18,2)</f>
        <v>3568.22</v>
      </c>
      <c r="E141" s="73"/>
      <c r="F141" s="95">
        <f>SUM(D141,E142:E143)</f>
        <v>3795.3799999999997</v>
      </c>
      <c r="G141" s="72">
        <f>SUM(G111,G114,G117,G120,G123,G126,G129,G132,G135,G138)</f>
        <v>50560</v>
      </c>
      <c r="H141" s="94">
        <f>ROUND(G141/18,2)</f>
        <v>2808.89</v>
      </c>
      <c r="I141" s="73"/>
      <c r="J141" s="95">
        <f>SUM(H141,I142:I143)</f>
        <v>3002.39</v>
      </c>
      <c r="K141" s="72">
        <f>SUM(K111,K114,K117,K120,K123,K126,K129,K132,K135,K138)</f>
        <v>3171</v>
      </c>
      <c r="L141" s="94">
        <f>ROUND(K141/18,2)</f>
        <v>176.17</v>
      </c>
      <c r="M141" s="73"/>
      <c r="N141" s="95">
        <f>SUM(L141,M142:M143)</f>
        <v>176.17</v>
      </c>
      <c r="O141" s="75">
        <f t="shared" si="3"/>
        <v>117959</v>
      </c>
      <c r="P141" s="76">
        <f>ROUND(O141/36,2)</f>
        <v>3276.64</v>
      </c>
      <c r="Q141" s="77" t="s">
        <v>31</v>
      </c>
      <c r="R141" s="37">
        <f>SUM(P141,Q142:Q143)</f>
        <v>3486.98</v>
      </c>
    </row>
    <row r="142" spans="1:18" ht="21.75">
      <c r="A142" s="86"/>
      <c r="B142" s="71" t="s">
        <v>17</v>
      </c>
      <c r="C142" s="72">
        <f>SUM(C112,C115,C118,C121,C124,C127,C130,C133,C136,C139)</f>
        <v>870</v>
      </c>
      <c r="D142" s="73">
        <f>ROUND(C142/12,2)</f>
        <v>72.5</v>
      </c>
      <c r="E142" s="73">
        <f>D142*2</f>
        <v>145</v>
      </c>
      <c r="F142" s="74"/>
      <c r="G142" s="72">
        <f>SUM(G112,G115,G118,G121,G124,G127,G130,G133,G136,G139)</f>
        <v>779</v>
      </c>
      <c r="H142" s="73">
        <f>ROUND(G142/12,2)</f>
        <v>64.92</v>
      </c>
      <c r="I142" s="73">
        <f>H142*2</f>
        <v>129.84</v>
      </c>
      <c r="J142" s="74"/>
      <c r="K142" s="72">
        <f>SUM(K112,K115,K118,K121,K124,K127,K130,K133,K136,K139)</f>
        <v>0</v>
      </c>
      <c r="L142" s="73">
        <f>ROUND(K142/12,2)</f>
        <v>0</v>
      </c>
      <c r="M142" s="73">
        <f>L142*2</f>
        <v>0</v>
      </c>
      <c r="N142" s="74"/>
      <c r="O142" s="75">
        <f t="shared" si="3"/>
        <v>1649</v>
      </c>
      <c r="P142" s="76">
        <f>ROUND(O142/24,2)</f>
        <v>68.71</v>
      </c>
      <c r="Q142" s="77">
        <f>P142*2</f>
        <v>137.42</v>
      </c>
      <c r="R142" s="37">
        <v>0</v>
      </c>
    </row>
    <row r="143" spans="1:18" ht="22.5" thickBot="1">
      <c r="A143" s="89"/>
      <c r="B143" s="78" t="s">
        <v>18</v>
      </c>
      <c r="C143" s="79">
        <f>SUM(C113,C116,C119,C122,C125,C128,C131,C134,C137,C140)</f>
        <v>493</v>
      </c>
      <c r="D143" s="80">
        <f>ROUND(C143/12,2)</f>
        <v>41.08</v>
      </c>
      <c r="E143" s="80">
        <f>D143*2</f>
        <v>82.16</v>
      </c>
      <c r="F143" s="81"/>
      <c r="G143" s="79">
        <f>SUM(G113,G116,G119,G122,G125,G128,G131,G134,G137,G140)</f>
        <v>382</v>
      </c>
      <c r="H143" s="80">
        <f>ROUND(G143/12,2)</f>
        <v>31.83</v>
      </c>
      <c r="I143" s="80">
        <f>H143*2</f>
        <v>63.66</v>
      </c>
      <c r="J143" s="81"/>
      <c r="K143" s="79">
        <f>SUM(K113,K116,K119,K122,K125,K128,K131,K134,K137,K140)</f>
        <v>0</v>
      </c>
      <c r="L143" s="80">
        <f>ROUND(K143/12,2)</f>
        <v>0</v>
      </c>
      <c r="M143" s="80">
        <f>L143*2</f>
        <v>0</v>
      </c>
      <c r="N143" s="81"/>
      <c r="O143" s="82">
        <f t="shared" si="3"/>
        <v>875</v>
      </c>
      <c r="P143" s="83">
        <f>ROUND(O143/24,2)</f>
        <v>36.46</v>
      </c>
      <c r="Q143" s="84">
        <f>P143*2</f>
        <v>72.92</v>
      </c>
      <c r="R143" s="48">
        <v>0</v>
      </c>
    </row>
    <row r="144" spans="1:18" ht="21.75">
      <c r="A144" s="49" t="s">
        <v>61</v>
      </c>
      <c r="B144" s="96"/>
      <c r="C144" s="51"/>
      <c r="D144" s="52"/>
      <c r="E144" s="52"/>
      <c r="F144" s="53"/>
      <c r="G144" s="51"/>
      <c r="H144" s="52"/>
      <c r="I144" s="54"/>
      <c r="J144" s="53"/>
      <c r="K144" s="91"/>
      <c r="L144" s="52"/>
      <c r="M144" s="54"/>
      <c r="N144" s="53"/>
      <c r="O144" s="92"/>
      <c r="P144" s="62"/>
      <c r="Q144" s="62"/>
      <c r="R144" s="59"/>
    </row>
    <row r="145" spans="1:18" ht="21.75">
      <c r="A145" s="28" t="s">
        <v>15</v>
      </c>
      <c r="B145" s="29" t="s">
        <v>16</v>
      </c>
      <c r="C145" s="30">
        <v>16353</v>
      </c>
      <c r="D145" s="31">
        <f>ROUND(C145/18,2)</f>
        <v>908.5</v>
      </c>
      <c r="E145" s="31"/>
      <c r="F145" s="32">
        <f>SUM(D145,E146:E147)</f>
        <v>950.3399999999999</v>
      </c>
      <c r="G145" s="30">
        <f>204+15245</f>
        <v>15449</v>
      </c>
      <c r="H145" s="31">
        <f>ROUND(G145/18,2)</f>
        <v>858.28</v>
      </c>
      <c r="I145" s="31"/>
      <c r="J145" s="32">
        <f>SUM(H145,I146:I147)</f>
        <v>915.3699999999999</v>
      </c>
      <c r="K145" s="38">
        <v>890</v>
      </c>
      <c r="L145" s="31">
        <f>ROUND(K145/18,2)</f>
        <v>49.44</v>
      </c>
      <c r="M145" s="31"/>
      <c r="N145" s="32">
        <f>SUM(L145,M146:M147)</f>
        <v>50.94</v>
      </c>
      <c r="O145" s="34">
        <f>SUM(C145,G145,K145)</f>
        <v>32692</v>
      </c>
      <c r="P145" s="35">
        <f>ROUND(O145/36,2)</f>
        <v>908.11</v>
      </c>
      <c r="Q145" s="36" t="s">
        <v>31</v>
      </c>
      <c r="R145" s="37">
        <f>SUM(P145,Q146:Q147)</f>
        <v>958.3199999999999</v>
      </c>
    </row>
    <row r="146" spans="1:18" ht="21.75">
      <c r="A146" s="86"/>
      <c r="B146" s="29" t="s">
        <v>17</v>
      </c>
      <c r="C146" s="30">
        <f>64+214</f>
        <v>278</v>
      </c>
      <c r="D146" s="31">
        <f>ROUND(C146/12,2)</f>
        <v>23.17</v>
      </c>
      <c r="E146" s="31">
        <f>D146*1</f>
        <v>23.17</v>
      </c>
      <c r="F146" s="32"/>
      <c r="G146" s="30">
        <f>28+439</f>
        <v>467</v>
      </c>
      <c r="H146" s="31">
        <f>ROUND(G146/12,2)</f>
        <v>38.92</v>
      </c>
      <c r="I146" s="97">
        <f>H146*1</f>
        <v>38.92</v>
      </c>
      <c r="J146" s="32"/>
      <c r="K146" s="33"/>
      <c r="L146" s="31">
        <f>ROUND(K146/12,2)</f>
        <v>0</v>
      </c>
      <c r="M146" s="97">
        <f>L146*1</f>
        <v>0</v>
      </c>
      <c r="N146" s="32"/>
      <c r="O146" s="34">
        <f>SUM(C146,G146,K146)</f>
        <v>745</v>
      </c>
      <c r="P146" s="35">
        <f>ROUND(O146/24,2)</f>
        <v>31.04</v>
      </c>
      <c r="Q146" s="36">
        <f>P146*1</f>
        <v>31.04</v>
      </c>
      <c r="R146" s="37">
        <v>0</v>
      </c>
    </row>
    <row r="147" spans="1:18" ht="22.5" thickBot="1">
      <c r="A147" s="89"/>
      <c r="B147" s="40" t="s">
        <v>18</v>
      </c>
      <c r="C147" s="41">
        <v>224</v>
      </c>
      <c r="D147" s="42">
        <f>ROUND(C147/12,2)</f>
        <v>18.67</v>
      </c>
      <c r="E147" s="42">
        <f>D147*1</f>
        <v>18.67</v>
      </c>
      <c r="F147" s="43"/>
      <c r="G147" s="41">
        <v>218</v>
      </c>
      <c r="H147" s="42">
        <f>ROUND(G147/12,2)</f>
        <v>18.17</v>
      </c>
      <c r="I147" s="98">
        <f>H147*1</f>
        <v>18.17</v>
      </c>
      <c r="J147" s="43"/>
      <c r="K147" s="63">
        <v>18</v>
      </c>
      <c r="L147" s="42">
        <f>ROUND(K147/12,2)</f>
        <v>1.5</v>
      </c>
      <c r="M147" s="98">
        <f>L147*1</f>
        <v>1.5</v>
      </c>
      <c r="N147" s="43"/>
      <c r="O147" s="45">
        <f>SUM(C147,G147,K147)</f>
        <v>460</v>
      </c>
      <c r="P147" s="46">
        <f>ROUND(O147/24,2)</f>
        <v>19.17</v>
      </c>
      <c r="Q147" s="47">
        <f>P147*1</f>
        <v>19.17</v>
      </c>
      <c r="R147" s="48">
        <v>0</v>
      </c>
    </row>
    <row r="148" spans="1:18" ht="21.75">
      <c r="A148" s="49" t="s">
        <v>62</v>
      </c>
      <c r="B148" s="64"/>
      <c r="C148" s="51"/>
      <c r="D148" s="52"/>
      <c r="E148" s="52"/>
      <c r="F148" s="53"/>
      <c r="G148" s="51"/>
      <c r="H148" s="52"/>
      <c r="I148" s="54"/>
      <c r="J148" s="53"/>
      <c r="K148" s="60"/>
      <c r="L148" s="52"/>
      <c r="M148" s="52"/>
      <c r="N148" s="53"/>
      <c r="O148" s="61"/>
      <c r="P148" s="62"/>
      <c r="Q148" s="58"/>
      <c r="R148" s="59"/>
    </row>
    <row r="149" spans="1:18" ht="21.75">
      <c r="A149" s="28" t="s">
        <v>63</v>
      </c>
      <c r="B149" s="29" t="s">
        <v>16</v>
      </c>
      <c r="C149" s="30">
        <f>400+171</f>
        <v>571</v>
      </c>
      <c r="D149" s="31">
        <f>ROUND(C149/18,2)</f>
        <v>31.72</v>
      </c>
      <c r="E149" s="31"/>
      <c r="F149" s="32">
        <f>SUM(D149,E150:E151)</f>
        <v>39.22</v>
      </c>
      <c r="G149" s="30">
        <f>273+1200+222</f>
        <v>1695</v>
      </c>
      <c r="H149" s="31">
        <f>ROUND(G149/18,2)</f>
        <v>94.17</v>
      </c>
      <c r="I149" s="31"/>
      <c r="J149" s="32">
        <f>SUM(H149,I150:I151)</f>
        <v>99.17</v>
      </c>
      <c r="K149" s="33"/>
      <c r="L149" s="31">
        <f>ROUND(K149/18,2)</f>
        <v>0</v>
      </c>
      <c r="M149" s="31"/>
      <c r="N149" s="32">
        <f>SUM(L149,M150:M151)</f>
        <v>0</v>
      </c>
      <c r="O149" s="34">
        <f aca="true" t="shared" si="4" ref="O149:O169">SUM(C149,G149,K149)</f>
        <v>2266</v>
      </c>
      <c r="P149" s="35">
        <f>ROUND(O149/36,2)</f>
        <v>62.94</v>
      </c>
      <c r="Q149" s="36" t="s">
        <v>31</v>
      </c>
      <c r="R149" s="37">
        <f>SUM(P149,Q150:Q151)</f>
        <v>69.2</v>
      </c>
    </row>
    <row r="150" spans="1:18" ht="21.75">
      <c r="A150" s="86"/>
      <c r="B150" s="29" t="s">
        <v>17</v>
      </c>
      <c r="C150" s="30">
        <v>18</v>
      </c>
      <c r="D150" s="31">
        <f>ROUND(C150/12,2)</f>
        <v>1.5</v>
      </c>
      <c r="E150" s="31">
        <f>D150*2</f>
        <v>3</v>
      </c>
      <c r="F150" s="32"/>
      <c r="G150" s="30">
        <f>18+12</f>
        <v>30</v>
      </c>
      <c r="H150" s="31">
        <f>ROUND(G150/12,2)</f>
        <v>2.5</v>
      </c>
      <c r="I150" s="31">
        <f>H150*2</f>
        <v>5</v>
      </c>
      <c r="J150" s="32"/>
      <c r="K150" s="38"/>
      <c r="L150" s="31">
        <f>ROUND(K150/12,2)</f>
        <v>0</v>
      </c>
      <c r="M150" s="31">
        <f>L150*2</f>
        <v>0</v>
      </c>
      <c r="N150" s="32"/>
      <c r="O150" s="34">
        <f t="shared" si="4"/>
        <v>48</v>
      </c>
      <c r="P150" s="35">
        <f>ROUND(O150/24,2)</f>
        <v>2</v>
      </c>
      <c r="Q150" s="36">
        <f>P150*2</f>
        <v>4</v>
      </c>
      <c r="R150" s="37">
        <v>0</v>
      </c>
    </row>
    <row r="151" spans="1:18" ht="21.75">
      <c r="A151" s="86"/>
      <c r="B151" s="29" t="s">
        <v>18</v>
      </c>
      <c r="C151" s="30">
        <v>27</v>
      </c>
      <c r="D151" s="31">
        <f>ROUND(C151/12,2)</f>
        <v>2.25</v>
      </c>
      <c r="E151" s="31">
        <f>D151*2</f>
        <v>4.5</v>
      </c>
      <c r="F151" s="32"/>
      <c r="G151" s="30"/>
      <c r="H151" s="31">
        <f>ROUND(G151/12,2)</f>
        <v>0</v>
      </c>
      <c r="I151" s="31">
        <f>H151*2</f>
        <v>0</v>
      </c>
      <c r="J151" s="32"/>
      <c r="K151" s="38"/>
      <c r="L151" s="31">
        <f>ROUND(K151/12,2)</f>
        <v>0</v>
      </c>
      <c r="M151" s="31">
        <f>L151*2</f>
        <v>0</v>
      </c>
      <c r="N151" s="32"/>
      <c r="O151" s="69">
        <f t="shared" si="4"/>
        <v>27</v>
      </c>
      <c r="P151" s="35">
        <f>ROUND(O151/24,2)</f>
        <v>1.13</v>
      </c>
      <c r="Q151" s="36">
        <f>P151*2</f>
        <v>2.26</v>
      </c>
      <c r="R151" s="37">
        <v>0</v>
      </c>
    </row>
    <row r="152" spans="1:18" ht="21.75">
      <c r="A152" s="28" t="s">
        <v>64</v>
      </c>
      <c r="B152" s="29" t="s">
        <v>16</v>
      </c>
      <c r="C152" s="30">
        <v>3718</v>
      </c>
      <c r="D152" s="31">
        <f>ROUND(C152/18,2)</f>
        <v>206.56</v>
      </c>
      <c r="E152" s="31"/>
      <c r="F152" s="32">
        <f>SUM(D152,E153:E154)</f>
        <v>234.4</v>
      </c>
      <c r="G152" s="30">
        <v>2521</v>
      </c>
      <c r="H152" s="31">
        <f>ROUND(G152/18,2)</f>
        <v>140.06</v>
      </c>
      <c r="I152" s="31"/>
      <c r="J152" s="32">
        <f>SUM(H152,I153:I154)</f>
        <v>168.22</v>
      </c>
      <c r="K152" s="33">
        <v>146</v>
      </c>
      <c r="L152" s="31">
        <f>ROUND(K152/18,2)</f>
        <v>8.11</v>
      </c>
      <c r="M152" s="31"/>
      <c r="N152" s="32">
        <f>SUM(L152,M153:M154)</f>
        <v>8.11</v>
      </c>
      <c r="O152" s="34">
        <f t="shared" si="4"/>
        <v>6385</v>
      </c>
      <c r="P152" s="35">
        <f>ROUND(O152/36,2)</f>
        <v>177.36</v>
      </c>
      <c r="Q152" s="36" t="s">
        <v>31</v>
      </c>
      <c r="R152" s="37">
        <f>SUM(P152,Q153:Q154)</f>
        <v>205.36</v>
      </c>
    </row>
    <row r="153" spans="1:18" ht="21.75">
      <c r="A153" s="86"/>
      <c r="B153" s="29" t="s">
        <v>17</v>
      </c>
      <c r="C153" s="30">
        <v>156</v>
      </c>
      <c r="D153" s="31">
        <f>ROUND(C153/12,2)</f>
        <v>13</v>
      </c>
      <c r="E153" s="31">
        <f>D153*2</f>
        <v>26</v>
      </c>
      <c r="F153" s="32"/>
      <c r="G153" s="30">
        <v>156</v>
      </c>
      <c r="H153" s="31">
        <f>ROUND(G153/12,2)</f>
        <v>13</v>
      </c>
      <c r="I153" s="31">
        <f>H153*2</f>
        <v>26</v>
      </c>
      <c r="J153" s="32"/>
      <c r="K153" s="33"/>
      <c r="L153" s="31">
        <f>ROUND(K153/12,2)</f>
        <v>0</v>
      </c>
      <c r="M153" s="31">
        <f>L153*2</f>
        <v>0</v>
      </c>
      <c r="N153" s="32"/>
      <c r="O153" s="34">
        <f t="shared" si="4"/>
        <v>312</v>
      </c>
      <c r="P153" s="35">
        <f>ROUND(O153/24,2)</f>
        <v>13</v>
      </c>
      <c r="Q153" s="36">
        <f>P153*2</f>
        <v>26</v>
      </c>
      <c r="R153" s="37">
        <v>0</v>
      </c>
    </row>
    <row r="154" spans="1:18" ht="21.75">
      <c r="A154" s="86"/>
      <c r="B154" s="29" t="s">
        <v>18</v>
      </c>
      <c r="C154" s="30">
        <v>11</v>
      </c>
      <c r="D154" s="31">
        <f>ROUND(C154/12,2)</f>
        <v>0.92</v>
      </c>
      <c r="E154" s="31">
        <f>D154*2</f>
        <v>1.84</v>
      </c>
      <c r="F154" s="32"/>
      <c r="G154" s="30">
        <v>13</v>
      </c>
      <c r="H154" s="31">
        <f>ROUND(G154/12,2)</f>
        <v>1.08</v>
      </c>
      <c r="I154" s="31">
        <f>H154*2</f>
        <v>2.16</v>
      </c>
      <c r="J154" s="32"/>
      <c r="K154" s="38"/>
      <c r="L154" s="31">
        <f>ROUND(K154/12,2)</f>
        <v>0</v>
      </c>
      <c r="M154" s="31">
        <f>L154*2</f>
        <v>0</v>
      </c>
      <c r="N154" s="32"/>
      <c r="O154" s="69">
        <f t="shared" si="4"/>
        <v>24</v>
      </c>
      <c r="P154" s="35">
        <f>ROUND(O154/24,2)</f>
        <v>1</v>
      </c>
      <c r="Q154" s="36">
        <f>P154*2</f>
        <v>2</v>
      </c>
      <c r="R154" s="37">
        <v>0</v>
      </c>
    </row>
    <row r="155" spans="1:18" ht="21.75">
      <c r="A155" s="28" t="s">
        <v>65</v>
      </c>
      <c r="B155" s="29" t="s">
        <v>16</v>
      </c>
      <c r="C155" s="30">
        <v>3083</v>
      </c>
      <c r="D155" s="31">
        <f>ROUND(C155/18,2)</f>
        <v>171.28</v>
      </c>
      <c r="E155" s="31"/>
      <c r="F155" s="32">
        <f>SUM(D155,E156:E157)</f>
        <v>188.28</v>
      </c>
      <c r="G155" s="30">
        <v>2930</v>
      </c>
      <c r="H155" s="31">
        <f>ROUND(G155/18,2)</f>
        <v>162.78</v>
      </c>
      <c r="I155" s="31"/>
      <c r="J155" s="32">
        <f>SUM(H155,I156:I157)</f>
        <v>174.78</v>
      </c>
      <c r="K155" s="33">
        <v>116</v>
      </c>
      <c r="L155" s="31">
        <f>ROUND(K155/18,2)</f>
        <v>6.44</v>
      </c>
      <c r="M155" s="31"/>
      <c r="N155" s="32">
        <f>SUM(L155,M156:M157)</f>
        <v>6.44</v>
      </c>
      <c r="O155" s="34">
        <f t="shared" si="4"/>
        <v>6129</v>
      </c>
      <c r="P155" s="35">
        <f>ROUND(O155/36,2)</f>
        <v>170.25</v>
      </c>
      <c r="Q155" s="36" t="s">
        <v>31</v>
      </c>
      <c r="R155" s="37">
        <f>SUM(P155,Q156:Q157)</f>
        <v>184.75</v>
      </c>
    </row>
    <row r="156" spans="1:18" ht="21.75">
      <c r="A156" s="86"/>
      <c r="B156" s="29" t="s">
        <v>17</v>
      </c>
      <c r="C156" s="30">
        <v>102</v>
      </c>
      <c r="D156" s="31">
        <f>ROUND(C156/12,2)</f>
        <v>8.5</v>
      </c>
      <c r="E156" s="31">
        <f>D156*2</f>
        <v>17</v>
      </c>
      <c r="F156" s="32"/>
      <c r="G156" s="30">
        <v>72</v>
      </c>
      <c r="H156" s="31">
        <f>ROUND(G156/12,2)</f>
        <v>6</v>
      </c>
      <c r="I156" s="31">
        <f>H156*2</f>
        <v>12</v>
      </c>
      <c r="J156" s="32"/>
      <c r="K156" s="33"/>
      <c r="L156" s="31">
        <f>ROUND(K156/12,2)</f>
        <v>0</v>
      </c>
      <c r="M156" s="31">
        <f>L156*2</f>
        <v>0</v>
      </c>
      <c r="N156" s="32"/>
      <c r="O156" s="34">
        <f t="shared" si="4"/>
        <v>174</v>
      </c>
      <c r="P156" s="35">
        <f>ROUND(O156/24,2)</f>
        <v>7.25</v>
      </c>
      <c r="Q156" s="36">
        <f>P156*2</f>
        <v>14.5</v>
      </c>
      <c r="R156" s="37">
        <v>0</v>
      </c>
    </row>
    <row r="157" spans="1:18" ht="21.75">
      <c r="A157" s="86"/>
      <c r="B157" s="29" t="s">
        <v>18</v>
      </c>
      <c r="C157" s="30"/>
      <c r="D157" s="31">
        <f>ROUND(C157/12,2)</f>
        <v>0</v>
      </c>
      <c r="E157" s="31">
        <f>D157*2</f>
        <v>0</v>
      </c>
      <c r="F157" s="32"/>
      <c r="G157" s="30"/>
      <c r="H157" s="31">
        <f>ROUND(G157/12,2)</f>
        <v>0</v>
      </c>
      <c r="I157" s="31">
        <f>H157*2</f>
        <v>0</v>
      </c>
      <c r="J157" s="32"/>
      <c r="K157" s="38"/>
      <c r="L157" s="31">
        <f>ROUND(K157/12,2)</f>
        <v>0</v>
      </c>
      <c r="M157" s="31">
        <f>L157*2</f>
        <v>0</v>
      </c>
      <c r="N157" s="32"/>
      <c r="O157" s="69">
        <f t="shared" si="4"/>
        <v>0</v>
      </c>
      <c r="P157" s="35">
        <f>ROUND(O157/24,2)</f>
        <v>0</v>
      </c>
      <c r="Q157" s="36">
        <f>P157*2</f>
        <v>0</v>
      </c>
      <c r="R157" s="37">
        <v>0</v>
      </c>
    </row>
    <row r="158" spans="1:18" ht="21.75">
      <c r="A158" s="28" t="s">
        <v>66</v>
      </c>
      <c r="B158" s="29" t="s">
        <v>16</v>
      </c>
      <c r="C158" s="30">
        <v>5205</v>
      </c>
      <c r="D158" s="31">
        <f>ROUND(C158/18,2)</f>
        <v>289.17</v>
      </c>
      <c r="E158" s="31"/>
      <c r="F158" s="32">
        <f>SUM(D158,E159:E160)</f>
        <v>299.17</v>
      </c>
      <c r="G158" s="30">
        <v>5156</v>
      </c>
      <c r="H158" s="31">
        <f>ROUND(G158/18,2)</f>
        <v>286.44</v>
      </c>
      <c r="I158" s="31"/>
      <c r="J158" s="32">
        <f>SUM(H158,I159:I160)</f>
        <v>296.44</v>
      </c>
      <c r="K158" s="33">
        <v>192</v>
      </c>
      <c r="L158" s="31">
        <f>ROUND(K158/18,2)</f>
        <v>10.67</v>
      </c>
      <c r="M158" s="31"/>
      <c r="N158" s="32">
        <f>SUM(L158,M159:M160)</f>
        <v>10.67</v>
      </c>
      <c r="O158" s="34">
        <f t="shared" si="4"/>
        <v>10553</v>
      </c>
      <c r="P158" s="35">
        <f>ROUND(O158/36,2)</f>
        <v>293.14</v>
      </c>
      <c r="Q158" s="36" t="s">
        <v>31</v>
      </c>
      <c r="R158" s="37">
        <f>SUM(P158,Q159:Q160)</f>
        <v>303.14</v>
      </c>
    </row>
    <row r="159" spans="1:18" ht="21.75">
      <c r="A159" s="86"/>
      <c r="B159" s="29" t="s">
        <v>17</v>
      </c>
      <c r="C159" s="30">
        <v>60</v>
      </c>
      <c r="D159" s="31">
        <f>ROUND(C159/12,2)</f>
        <v>5</v>
      </c>
      <c r="E159" s="31">
        <f>D159*2</f>
        <v>10</v>
      </c>
      <c r="F159" s="32"/>
      <c r="G159" s="30">
        <v>60</v>
      </c>
      <c r="H159" s="31">
        <f>ROUND(G159/12,2)</f>
        <v>5</v>
      </c>
      <c r="I159" s="31">
        <f>H159*2</f>
        <v>10</v>
      </c>
      <c r="J159" s="32"/>
      <c r="K159" s="38"/>
      <c r="L159" s="31">
        <f>ROUND(K159/12,2)</f>
        <v>0</v>
      </c>
      <c r="M159" s="31">
        <f>L159*2</f>
        <v>0</v>
      </c>
      <c r="N159" s="32"/>
      <c r="O159" s="34">
        <f t="shared" si="4"/>
        <v>120</v>
      </c>
      <c r="P159" s="35">
        <f>ROUND(O159/24,2)</f>
        <v>5</v>
      </c>
      <c r="Q159" s="36">
        <f>P159*2</f>
        <v>10</v>
      </c>
      <c r="R159" s="37">
        <v>0</v>
      </c>
    </row>
    <row r="160" spans="1:18" ht="21.75">
      <c r="A160" s="86"/>
      <c r="B160" s="29" t="s">
        <v>18</v>
      </c>
      <c r="C160" s="30"/>
      <c r="D160" s="31">
        <f>ROUND(C160/12,2)</f>
        <v>0</v>
      </c>
      <c r="E160" s="31">
        <f>D160*2</f>
        <v>0</v>
      </c>
      <c r="F160" s="32"/>
      <c r="G160" s="30"/>
      <c r="H160" s="31">
        <f>ROUND(G160/12,2)</f>
        <v>0</v>
      </c>
      <c r="I160" s="31">
        <f>H160*2</f>
        <v>0</v>
      </c>
      <c r="J160" s="32"/>
      <c r="K160" s="38"/>
      <c r="L160" s="31">
        <f>ROUND(K160/12,2)</f>
        <v>0</v>
      </c>
      <c r="M160" s="31">
        <f>L160*2</f>
        <v>0</v>
      </c>
      <c r="N160" s="32"/>
      <c r="O160" s="69">
        <f t="shared" si="4"/>
        <v>0</v>
      </c>
      <c r="P160" s="35">
        <f>ROUND(O160/24,2)</f>
        <v>0</v>
      </c>
      <c r="Q160" s="36">
        <f>P160*2</f>
        <v>0</v>
      </c>
      <c r="R160" s="37">
        <v>0</v>
      </c>
    </row>
    <row r="161" spans="1:18" ht="21.75">
      <c r="A161" s="28" t="s">
        <v>67</v>
      </c>
      <c r="B161" s="29" t="s">
        <v>16</v>
      </c>
      <c r="C161" s="30">
        <v>2074</v>
      </c>
      <c r="D161" s="31">
        <f>ROUND(C161/18,2)</f>
        <v>115.22</v>
      </c>
      <c r="E161" s="31"/>
      <c r="F161" s="32">
        <f>SUM(D161,E162:E163)</f>
        <v>141.56</v>
      </c>
      <c r="G161" s="30">
        <v>2968</v>
      </c>
      <c r="H161" s="31">
        <f>ROUND(G161/18,2)</f>
        <v>164.89</v>
      </c>
      <c r="I161" s="31"/>
      <c r="J161" s="32">
        <f>SUM(H161,I162:I163)</f>
        <v>184.73</v>
      </c>
      <c r="K161" s="33">
        <v>61</v>
      </c>
      <c r="L161" s="31">
        <f>ROUND(K161/18,2)</f>
        <v>3.39</v>
      </c>
      <c r="M161" s="31"/>
      <c r="N161" s="32">
        <f>SUM(L161,M162:M163)</f>
        <v>3.39</v>
      </c>
      <c r="O161" s="34">
        <f t="shared" si="4"/>
        <v>5103</v>
      </c>
      <c r="P161" s="35">
        <f>ROUND(O161/36,2)</f>
        <v>141.75</v>
      </c>
      <c r="Q161" s="36" t="s">
        <v>31</v>
      </c>
      <c r="R161" s="37">
        <f>SUM(P161,Q162:Q163)</f>
        <v>164.82999999999998</v>
      </c>
    </row>
    <row r="162" spans="1:18" ht="21.75">
      <c r="A162" s="86"/>
      <c r="B162" s="29" t="s">
        <v>17</v>
      </c>
      <c r="C162" s="30">
        <v>158</v>
      </c>
      <c r="D162" s="31">
        <f>ROUND(C162/12,2)</f>
        <v>13.17</v>
      </c>
      <c r="E162" s="31">
        <f>D162*2</f>
        <v>26.34</v>
      </c>
      <c r="F162" s="32"/>
      <c r="G162" s="30">
        <v>119</v>
      </c>
      <c r="H162" s="31">
        <f>ROUND(G162/12,2)</f>
        <v>9.92</v>
      </c>
      <c r="I162" s="31">
        <f>H162*2</f>
        <v>19.84</v>
      </c>
      <c r="J162" s="32"/>
      <c r="K162" s="33"/>
      <c r="L162" s="31">
        <f>ROUND(K162/12,2)</f>
        <v>0</v>
      </c>
      <c r="M162" s="31">
        <f>L162*2</f>
        <v>0</v>
      </c>
      <c r="N162" s="32"/>
      <c r="O162" s="34">
        <f t="shared" si="4"/>
        <v>277</v>
      </c>
      <c r="P162" s="35">
        <f>ROUND(O162/24,2)</f>
        <v>11.54</v>
      </c>
      <c r="Q162" s="36">
        <f>P162*2</f>
        <v>23.08</v>
      </c>
      <c r="R162" s="37">
        <v>0</v>
      </c>
    </row>
    <row r="163" spans="1:18" ht="21.75">
      <c r="A163" s="86"/>
      <c r="B163" s="29" t="s">
        <v>18</v>
      </c>
      <c r="C163" s="30"/>
      <c r="D163" s="31">
        <f>ROUND(C163/12,2)</f>
        <v>0</v>
      </c>
      <c r="E163" s="31">
        <f>D163*2</f>
        <v>0</v>
      </c>
      <c r="F163" s="32"/>
      <c r="G163" s="30"/>
      <c r="H163" s="31">
        <f>ROUND(G163/12,2)</f>
        <v>0</v>
      </c>
      <c r="I163" s="31">
        <f>H163*2</f>
        <v>0</v>
      </c>
      <c r="J163" s="32"/>
      <c r="K163" s="38"/>
      <c r="L163" s="31">
        <f>ROUND(K163/12,2)</f>
        <v>0</v>
      </c>
      <c r="M163" s="31">
        <f>L163*2</f>
        <v>0</v>
      </c>
      <c r="N163" s="32"/>
      <c r="O163" s="69">
        <f t="shared" si="4"/>
        <v>0</v>
      </c>
      <c r="P163" s="35">
        <f>ROUND(O163/24,2)</f>
        <v>0</v>
      </c>
      <c r="Q163" s="36">
        <f>P163*2</f>
        <v>0</v>
      </c>
      <c r="R163" s="37">
        <v>0</v>
      </c>
    </row>
    <row r="164" spans="1:18" ht="21.75">
      <c r="A164" s="28" t="s">
        <v>68</v>
      </c>
      <c r="B164" s="29" t="s">
        <v>16</v>
      </c>
      <c r="C164" s="30">
        <v>3686</v>
      </c>
      <c r="D164" s="31">
        <f>ROUND(C164/18,2)</f>
        <v>204.78</v>
      </c>
      <c r="E164" s="31"/>
      <c r="F164" s="32">
        <f>SUM(D164,E165:E166)</f>
        <v>217.78</v>
      </c>
      <c r="G164" s="30">
        <v>4716</v>
      </c>
      <c r="H164" s="31">
        <f>ROUND(G164/18,2)</f>
        <v>262</v>
      </c>
      <c r="I164" s="31"/>
      <c r="J164" s="32">
        <f>SUM(H164,I165:I166)</f>
        <v>270.5</v>
      </c>
      <c r="K164" s="33">
        <v>128</v>
      </c>
      <c r="L164" s="31">
        <f>ROUND(K164/18,2)</f>
        <v>7.11</v>
      </c>
      <c r="M164" s="31"/>
      <c r="N164" s="32">
        <f>SUM(L164,M165:M166)</f>
        <v>7.11</v>
      </c>
      <c r="O164" s="34">
        <f t="shared" si="4"/>
        <v>8530</v>
      </c>
      <c r="P164" s="35">
        <f>ROUND(O164/36,2)</f>
        <v>236.94</v>
      </c>
      <c r="Q164" s="36" t="s">
        <v>31</v>
      </c>
      <c r="R164" s="37">
        <f>SUM(P164,Q165:Q166)</f>
        <v>247.7</v>
      </c>
    </row>
    <row r="165" spans="1:18" ht="21.75">
      <c r="A165" s="86"/>
      <c r="B165" s="29" t="s">
        <v>17</v>
      </c>
      <c r="C165" s="30">
        <v>78</v>
      </c>
      <c r="D165" s="31">
        <f>ROUND(C165/12,2)</f>
        <v>6.5</v>
      </c>
      <c r="E165" s="31">
        <f>D165*2</f>
        <v>13</v>
      </c>
      <c r="F165" s="32"/>
      <c r="G165" s="30">
        <v>51</v>
      </c>
      <c r="H165" s="31">
        <f>ROUND(G165/12,2)</f>
        <v>4.25</v>
      </c>
      <c r="I165" s="31">
        <f>H165*2</f>
        <v>8.5</v>
      </c>
      <c r="J165" s="32"/>
      <c r="K165" s="38"/>
      <c r="L165" s="31">
        <f>ROUND(K165/12,2)</f>
        <v>0</v>
      </c>
      <c r="M165" s="31">
        <f>L165*2</f>
        <v>0</v>
      </c>
      <c r="N165" s="32"/>
      <c r="O165" s="34">
        <f t="shared" si="4"/>
        <v>129</v>
      </c>
      <c r="P165" s="35">
        <f>ROUND(O165/24,2)</f>
        <v>5.38</v>
      </c>
      <c r="Q165" s="36">
        <f>P165*2</f>
        <v>10.76</v>
      </c>
      <c r="R165" s="37">
        <v>0</v>
      </c>
    </row>
    <row r="166" spans="1:18" ht="21.75">
      <c r="A166" s="86"/>
      <c r="B166" s="29" t="s">
        <v>18</v>
      </c>
      <c r="C166" s="30"/>
      <c r="D166" s="31">
        <f>ROUND(C166/12,2)</f>
        <v>0</v>
      </c>
      <c r="E166" s="31">
        <f>D166*2</f>
        <v>0</v>
      </c>
      <c r="F166" s="32"/>
      <c r="G166" s="30"/>
      <c r="H166" s="31">
        <f>ROUND(G166/12,2)</f>
        <v>0</v>
      </c>
      <c r="I166" s="31">
        <f>H166*2</f>
        <v>0</v>
      </c>
      <c r="J166" s="32"/>
      <c r="K166" s="38"/>
      <c r="L166" s="31">
        <f>ROUND(K166/12,2)</f>
        <v>0</v>
      </c>
      <c r="M166" s="31">
        <f>L166*2</f>
        <v>0</v>
      </c>
      <c r="N166" s="32"/>
      <c r="O166" s="69">
        <f t="shared" si="4"/>
        <v>0</v>
      </c>
      <c r="P166" s="35">
        <f>ROUND(O166/24,2)</f>
        <v>0</v>
      </c>
      <c r="Q166" s="36">
        <f>P166*2</f>
        <v>0</v>
      </c>
      <c r="R166" s="37">
        <v>0</v>
      </c>
    </row>
    <row r="167" spans="1:18" ht="21.75">
      <c r="A167" s="87" t="s">
        <v>29</v>
      </c>
      <c r="B167" s="71" t="s">
        <v>16</v>
      </c>
      <c r="C167" s="72">
        <f>SUM(C149,C152,C155,C158,C161,C164)</f>
        <v>18337</v>
      </c>
      <c r="D167" s="73">
        <f>ROUND(C167/18,2)</f>
        <v>1018.72</v>
      </c>
      <c r="E167" s="73"/>
      <c r="F167" s="74">
        <f>SUM(D167,E168:E169)</f>
        <v>1120.3999999999999</v>
      </c>
      <c r="G167" s="72">
        <f>SUM(G149,G152,G155,G158,G161,G164)</f>
        <v>19986</v>
      </c>
      <c r="H167" s="73">
        <f>ROUND(G167/18,2)</f>
        <v>1110.33</v>
      </c>
      <c r="I167" s="73"/>
      <c r="J167" s="74">
        <f>SUM(H167,I168:I169)</f>
        <v>1193.83</v>
      </c>
      <c r="K167" s="72">
        <f>SUM(K149,K152,K155,K158,K161,K164)</f>
        <v>643</v>
      </c>
      <c r="L167" s="73">
        <f>ROUND(K167/18,2)</f>
        <v>35.72</v>
      </c>
      <c r="M167" s="73"/>
      <c r="N167" s="74">
        <f>SUM(L167,M168:M169)</f>
        <v>35.72</v>
      </c>
      <c r="O167" s="75">
        <f t="shared" si="4"/>
        <v>38966</v>
      </c>
      <c r="P167" s="76">
        <f>ROUND(O167/36,2)</f>
        <v>1082.39</v>
      </c>
      <c r="Q167" s="77" t="s">
        <v>31</v>
      </c>
      <c r="R167" s="37">
        <f>SUM(P167,Q168:Q169)</f>
        <v>1174.99</v>
      </c>
    </row>
    <row r="168" spans="1:18" ht="21.75">
      <c r="A168" s="86"/>
      <c r="B168" s="71" t="s">
        <v>17</v>
      </c>
      <c r="C168" s="72">
        <f>SUM(C150,C153,C156,C159,C162,C165)</f>
        <v>572</v>
      </c>
      <c r="D168" s="73">
        <f>ROUND(C168/12,2)</f>
        <v>47.67</v>
      </c>
      <c r="E168" s="73">
        <f>D168*2</f>
        <v>95.34</v>
      </c>
      <c r="F168" s="74"/>
      <c r="G168" s="72">
        <f>SUM(G150,G153,G156,G159,G162,G165)</f>
        <v>488</v>
      </c>
      <c r="H168" s="73">
        <f>ROUND(G168/12,2)</f>
        <v>40.67</v>
      </c>
      <c r="I168" s="73">
        <f>H168*2</f>
        <v>81.34</v>
      </c>
      <c r="J168" s="74"/>
      <c r="K168" s="72">
        <f>SUM(K150,K153,K156,K159,K162,K165)</f>
        <v>0</v>
      </c>
      <c r="L168" s="73">
        <f>ROUND(K168/12,2)</f>
        <v>0</v>
      </c>
      <c r="M168" s="73">
        <f>L168*2</f>
        <v>0</v>
      </c>
      <c r="N168" s="74"/>
      <c r="O168" s="75">
        <f t="shared" si="4"/>
        <v>1060</v>
      </c>
      <c r="P168" s="76">
        <f>ROUND(O168/24,2)</f>
        <v>44.17</v>
      </c>
      <c r="Q168" s="77">
        <f>P168*2</f>
        <v>88.34</v>
      </c>
      <c r="R168" s="37">
        <v>0</v>
      </c>
    </row>
    <row r="169" spans="1:18" ht="22.5" thickBot="1">
      <c r="A169" s="89"/>
      <c r="B169" s="78" t="s">
        <v>18</v>
      </c>
      <c r="C169" s="79">
        <f>SUM(C151,C154,C157,C160,C163,C166)</f>
        <v>38</v>
      </c>
      <c r="D169" s="80">
        <f>ROUND(C169/12,2)</f>
        <v>3.17</v>
      </c>
      <c r="E169" s="80">
        <f>D169*2</f>
        <v>6.34</v>
      </c>
      <c r="F169" s="81"/>
      <c r="G169" s="79">
        <f>SUM(G151,G154,G157,G160,G163,G166)</f>
        <v>13</v>
      </c>
      <c r="H169" s="80">
        <f>ROUND(G169/12,2)</f>
        <v>1.08</v>
      </c>
      <c r="I169" s="80">
        <f>H169*2</f>
        <v>2.16</v>
      </c>
      <c r="J169" s="81"/>
      <c r="K169" s="79">
        <f>SUM(K151,K154,K157,K160,K163,K166)</f>
        <v>0</v>
      </c>
      <c r="L169" s="80">
        <f>ROUND(K169/12,2)</f>
        <v>0</v>
      </c>
      <c r="M169" s="80">
        <f>L169*2</f>
        <v>0</v>
      </c>
      <c r="N169" s="81"/>
      <c r="O169" s="90">
        <f t="shared" si="4"/>
        <v>51</v>
      </c>
      <c r="P169" s="84">
        <f>ROUND(O169/24,2)</f>
        <v>2.13</v>
      </c>
      <c r="Q169" s="84">
        <f>P169*2</f>
        <v>4.26</v>
      </c>
      <c r="R169" s="48">
        <v>0</v>
      </c>
    </row>
    <row r="170" spans="1:18" ht="21.75">
      <c r="A170" s="49" t="s">
        <v>69</v>
      </c>
      <c r="B170" s="64"/>
      <c r="C170" s="51"/>
      <c r="D170" s="52"/>
      <c r="E170" s="52"/>
      <c r="F170" s="53"/>
      <c r="G170" s="51"/>
      <c r="H170" s="52"/>
      <c r="I170" s="54"/>
      <c r="J170" s="53"/>
      <c r="K170" s="91"/>
      <c r="L170" s="52"/>
      <c r="M170" s="54"/>
      <c r="N170" s="53"/>
      <c r="O170" s="92"/>
      <c r="P170" s="62"/>
      <c r="Q170" s="62"/>
      <c r="R170" s="59"/>
    </row>
    <row r="171" spans="1:18" ht="21.75">
      <c r="A171" s="28" t="s">
        <v>15</v>
      </c>
      <c r="B171" s="29" t="s">
        <v>16</v>
      </c>
      <c r="C171" s="30">
        <f>84+11177+9497</f>
        <v>20758</v>
      </c>
      <c r="D171" s="31">
        <f>ROUND(C171/18,2)</f>
        <v>1153.22</v>
      </c>
      <c r="E171" s="31"/>
      <c r="F171" s="32">
        <f>SUM(D171,E172:E173)</f>
        <v>1236.326</v>
      </c>
      <c r="G171" s="30">
        <f>199+12348+6018</f>
        <v>18565</v>
      </c>
      <c r="H171" s="31">
        <f>ROUND(G171/18,2)</f>
        <v>1031.39</v>
      </c>
      <c r="I171" s="31"/>
      <c r="J171" s="32">
        <f>SUM(H171,I172:I173)</f>
        <v>1109.996</v>
      </c>
      <c r="K171" s="30">
        <v>184</v>
      </c>
      <c r="L171" s="31">
        <f>ROUND(K171/18,2)</f>
        <v>10.22</v>
      </c>
      <c r="M171" s="31"/>
      <c r="N171" s="32">
        <f>SUM(L171,M172:M173)</f>
        <v>10.22</v>
      </c>
      <c r="O171" s="34">
        <f>SUM(C171,G171,K171)</f>
        <v>39507</v>
      </c>
      <c r="P171" s="35">
        <f>ROUND(O171/36,2)</f>
        <v>1097.42</v>
      </c>
      <c r="Q171" s="36" t="s">
        <v>31</v>
      </c>
      <c r="R171" s="37">
        <f>SUM(P171,Q172:Q173)</f>
        <v>1178.276</v>
      </c>
    </row>
    <row r="172" spans="1:18" ht="21.75">
      <c r="A172" s="86"/>
      <c r="B172" s="29" t="s">
        <v>17</v>
      </c>
      <c r="C172" s="30"/>
      <c r="D172" s="31">
        <f>ROUND(C172/12,2)</f>
        <v>0</v>
      </c>
      <c r="E172" s="31">
        <f>D172*1.8</f>
        <v>0</v>
      </c>
      <c r="F172" s="32"/>
      <c r="G172" s="30"/>
      <c r="H172" s="31">
        <f>ROUND(G172/12,2)</f>
        <v>0</v>
      </c>
      <c r="I172" s="31">
        <f>H172*1.8</f>
        <v>0</v>
      </c>
      <c r="J172" s="32"/>
      <c r="K172" s="30"/>
      <c r="L172" s="31">
        <f>ROUND(K172/12,2)</f>
        <v>0</v>
      </c>
      <c r="M172" s="31">
        <f>L172*1.8</f>
        <v>0</v>
      </c>
      <c r="N172" s="32"/>
      <c r="O172" s="69">
        <f>SUM(C172,G172,K172)</f>
        <v>0</v>
      </c>
      <c r="P172" s="36">
        <f>ROUND(O172/24,2)</f>
        <v>0</v>
      </c>
      <c r="Q172" s="36">
        <f>P172*1.8</f>
        <v>0</v>
      </c>
      <c r="R172" s="37">
        <v>0</v>
      </c>
    </row>
    <row r="173" spans="1:18" ht="22.5" thickBot="1">
      <c r="A173" s="89"/>
      <c r="B173" s="40" t="s">
        <v>18</v>
      </c>
      <c r="C173" s="99">
        <v>554</v>
      </c>
      <c r="D173" s="42">
        <f>ROUND(C173/12,2)</f>
        <v>46.17</v>
      </c>
      <c r="E173" s="42">
        <f>D173*1.8</f>
        <v>83.10600000000001</v>
      </c>
      <c r="F173" s="43"/>
      <c r="G173" s="99">
        <f>177+347</f>
        <v>524</v>
      </c>
      <c r="H173" s="42">
        <f>ROUND(G173/12,2)</f>
        <v>43.67</v>
      </c>
      <c r="I173" s="42">
        <f>H173*1.8</f>
        <v>78.60600000000001</v>
      </c>
      <c r="J173" s="43"/>
      <c r="K173" s="99"/>
      <c r="L173" s="42">
        <f>ROUND(K173/12,2)</f>
        <v>0</v>
      </c>
      <c r="M173" s="42">
        <f>L173*1.8</f>
        <v>0</v>
      </c>
      <c r="N173" s="43"/>
      <c r="O173" s="93">
        <f>SUM(C173,G173,K173)</f>
        <v>1078</v>
      </c>
      <c r="P173" s="47">
        <f>ROUND(O173/24,2)</f>
        <v>44.92</v>
      </c>
      <c r="Q173" s="47">
        <f>P173*1.8</f>
        <v>80.85600000000001</v>
      </c>
      <c r="R173" s="48">
        <v>0</v>
      </c>
    </row>
    <row r="174" spans="1:18" ht="21.75">
      <c r="A174" s="49" t="s">
        <v>70</v>
      </c>
      <c r="B174" s="64"/>
      <c r="C174" s="51"/>
      <c r="D174" s="52"/>
      <c r="E174" s="52"/>
      <c r="F174" s="53"/>
      <c r="G174" s="51"/>
      <c r="H174" s="52"/>
      <c r="I174" s="54"/>
      <c r="J174" s="53"/>
      <c r="K174" s="60"/>
      <c r="L174" s="52"/>
      <c r="M174" s="52"/>
      <c r="N174" s="53"/>
      <c r="O174" s="61"/>
      <c r="P174" s="62"/>
      <c r="Q174" s="58"/>
      <c r="R174" s="59"/>
    </row>
    <row r="175" spans="1:18" ht="21.75">
      <c r="A175" s="28" t="s">
        <v>71</v>
      </c>
      <c r="B175" s="29" t="s">
        <v>16</v>
      </c>
      <c r="C175" s="30">
        <f>26056+1873</f>
        <v>27929</v>
      </c>
      <c r="D175" s="31">
        <f>ROUND(C175/18,2)</f>
        <v>1551.61</v>
      </c>
      <c r="E175" s="31"/>
      <c r="F175" s="32">
        <f>SUM(D175,E176:E178)</f>
        <v>1703.74</v>
      </c>
      <c r="G175" s="30">
        <f>22759+1865</f>
        <v>24624</v>
      </c>
      <c r="H175" s="31">
        <f>ROUND(G175/18,2)</f>
        <v>1368</v>
      </c>
      <c r="I175" s="31"/>
      <c r="J175" s="32">
        <f>SUM(H175,I176:I178)</f>
        <v>1506.495</v>
      </c>
      <c r="K175" s="33">
        <v>785</v>
      </c>
      <c r="L175" s="31">
        <f>ROUND(K175/18,2)</f>
        <v>43.61</v>
      </c>
      <c r="M175" s="31"/>
      <c r="N175" s="32">
        <f>SUM(L175,M176:M178)</f>
        <v>51.11</v>
      </c>
      <c r="O175" s="34">
        <f aca="true" t="shared" si="5" ref="O175:O202">SUM(C175,G175,K175)</f>
        <v>53338</v>
      </c>
      <c r="P175" s="35">
        <f>ROUND(O175/36,2)</f>
        <v>1481.61</v>
      </c>
      <c r="Q175" s="36" t="s">
        <v>31</v>
      </c>
      <c r="R175" s="37">
        <f>SUM(P175,Q176:Q178)</f>
        <v>1630.6799999999998</v>
      </c>
    </row>
    <row r="176" spans="1:18" ht="21.75">
      <c r="A176" s="86"/>
      <c r="B176" s="29" t="s">
        <v>72</v>
      </c>
      <c r="C176" s="30">
        <v>113</v>
      </c>
      <c r="D176" s="31">
        <f>ROUND(C176/12,2)</f>
        <v>9.42</v>
      </c>
      <c r="E176" s="31">
        <f>D176*1.5</f>
        <v>14.129999999999999</v>
      </c>
      <c r="F176" s="32"/>
      <c r="G176" s="30">
        <f>160+110</f>
        <v>270</v>
      </c>
      <c r="H176" s="31">
        <f>ROUND(G176/12,2)</f>
        <v>22.5</v>
      </c>
      <c r="I176" s="31">
        <f>H176*1.5</f>
        <v>33.75</v>
      </c>
      <c r="J176" s="32"/>
      <c r="K176" s="38"/>
      <c r="L176" s="31">
        <f>ROUND(K176/12,2)</f>
        <v>0</v>
      </c>
      <c r="M176" s="31">
        <f>L176*1.5</f>
        <v>0</v>
      </c>
      <c r="N176" s="32"/>
      <c r="O176" s="34">
        <f t="shared" si="5"/>
        <v>383</v>
      </c>
      <c r="P176" s="35">
        <f>ROUND(O176/24,2)</f>
        <v>15.96</v>
      </c>
      <c r="Q176" s="36">
        <f>P176*1.5</f>
        <v>23.94</v>
      </c>
      <c r="R176" s="37">
        <v>0</v>
      </c>
    </row>
    <row r="177" spans="1:18" ht="21.75">
      <c r="A177" s="86"/>
      <c r="B177" s="29" t="s">
        <v>17</v>
      </c>
      <c r="C177" s="30">
        <f>634+77</f>
        <v>711</v>
      </c>
      <c r="D177" s="31">
        <f>ROUND(C177/12,2)</f>
        <v>59.25</v>
      </c>
      <c r="E177" s="31">
        <f>D177*1.5</f>
        <v>88.875</v>
      </c>
      <c r="F177" s="32"/>
      <c r="G177" s="30">
        <f>452+74</f>
        <v>526</v>
      </c>
      <c r="H177" s="31">
        <f>ROUND(G177/12,2)</f>
        <v>43.83</v>
      </c>
      <c r="I177" s="31">
        <f>H177*1.5</f>
        <v>65.745</v>
      </c>
      <c r="J177" s="32"/>
      <c r="K177" s="38">
        <v>60</v>
      </c>
      <c r="L177" s="31">
        <f>ROUND(K177/12,2)</f>
        <v>5</v>
      </c>
      <c r="M177" s="31">
        <f>L177*1.5</f>
        <v>7.5</v>
      </c>
      <c r="N177" s="32"/>
      <c r="O177" s="34">
        <f t="shared" si="5"/>
        <v>1297</v>
      </c>
      <c r="P177" s="35">
        <f>ROUND(O177/24,2)</f>
        <v>54.04</v>
      </c>
      <c r="Q177" s="36">
        <f>P177*1.5</f>
        <v>81.06</v>
      </c>
      <c r="R177" s="37">
        <v>0</v>
      </c>
    </row>
    <row r="178" spans="1:18" ht="21.75">
      <c r="A178" s="86"/>
      <c r="B178" s="29" t="s">
        <v>18</v>
      </c>
      <c r="C178" s="30">
        <v>393</v>
      </c>
      <c r="D178" s="31">
        <f>ROUND(C178/12,2)</f>
        <v>32.75</v>
      </c>
      <c r="E178" s="31">
        <f>D178*1.5</f>
        <v>49.125</v>
      </c>
      <c r="F178" s="32"/>
      <c r="G178" s="30">
        <v>312</v>
      </c>
      <c r="H178" s="31">
        <f>ROUND(G178/12,2)</f>
        <v>26</v>
      </c>
      <c r="I178" s="31">
        <f>H178*1.5</f>
        <v>39</v>
      </c>
      <c r="J178" s="32"/>
      <c r="K178" s="38"/>
      <c r="L178" s="31">
        <f>ROUND(K178/12,2)</f>
        <v>0</v>
      </c>
      <c r="M178" s="31">
        <f>L178*1.5</f>
        <v>0</v>
      </c>
      <c r="N178" s="32"/>
      <c r="O178" s="34">
        <f t="shared" si="5"/>
        <v>705</v>
      </c>
      <c r="P178" s="35">
        <f>ROUND(O178/24,2)</f>
        <v>29.38</v>
      </c>
      <c r="Q178" s="36">
        <f>P178*1.5</f>
        <v>44.07</v>
      </c>
      <c r="R178" s="37">
        <v>0</v>
      </c>
    </row>
    <row r="179" spans="1:18" ht="21.75">
      <c r="A179" s="28" t="s">
        <v>73</v>
      </c>
      <c r="B179" s="29" t="s">
        <v>16</v>
      </c>
      <c r="C179" s="30">
        <f>9738+1070</f>
        <v>10808</v>
      </c>
      <c r="D179" s="31">
        <f>ROUND(C179/18,2)</f>
        <v>600.44</v>
      </c>
      <c r="E179" s="31"/>
      <c r="F179" s="32">
        <f>SUM(D179,E180:E182)</f>
        <v>838.445</v>
      </c>
      <c r="G179" s="30">
        <f>8531+1065</f>
        <v>9596</v>
      </c>
      <c r="H179" s="31">
        <f>ROUND(G179/18,2)</f>
        <v>533.11</v>
      </c>
      <c r="I179" s="31"/>
      <c r="J179" s="32">
        <f>SUM(H179,I180:I182)</f>
        <v>735.61</v>
      </c>
      <c r="K179" s="33">
        <v>424</v>
      </c>
      <c r="L179" s="31">
        <f>ROUND(K179/18,2)</f>
        <v>23.56</v>
      </c>
      <c r="M179" s="31"/>
      <c r="N179" s="32">
        <f>SUM(L179,M180:M182)</f>
        <v>37.555</v>
      </c>
      <c r="O179" s="34">
        <f t="shared" si="5"/>
        <v>20828</v>
      </c>
      <c r="P179" s="35">
        <f>ROUND(O179/36,2)</f>
        <v>578.56</v>
      </c>
      <c r="Q179" s="36" t="s">
        <v>31</v>
      </c>
      <c r="R179" s="37">
        <f>SUM(P179,Q180:Q182)</f>
        <v>805.81</v>
      </c>
    </row>
    <row r="180" spans="1:18" ht="21.75">
      <c r="A180" s="86"/>
      <c r="B180" s="29" t="s">
        <v>72</v>
      </c>
      <c r="C180" s="30">
        <f>246+65</f>
        <v>311</v>
      </c>
      <c r="D180" s="31">
        <f>ROUND(C180/12,2)</f>
        <v>25.92</v>
      </c>
      <c r="E180" s="31">
        <f>D180*1.5</f>
        <v>38.88</v>
      </c>
      <c r="F180" s="32"/>
      <c r="G180" s="30">
        <v>63</v>
      </c>
      <c r="H180" s="31">
        <f>ROUND(G180/12,2)</f>
        <v>5.25</v>
      </c>
      <c r="I180" s="31">
        <f>H180*1.5</f>
        <v>7.875</v>
      </c>
      <c r="J180" s="32"/>
      <c r="K180" s="38"/>
      <c r="L180" s="31">
        <f>ROUND(K180/12,2)</f>
        <v>0</v>
      </c>
      <c r="M180" s="31">
        <f>L180*1.5</f>
        <v>0</v>
      </c>
      <c r="N180" s="32"/>
      <c r="O180" s="34">
        <f t="shared" si="5"/>
        <v>374</v>
      </c>
      <c r="P180" s="35">
        <f>ROUND(O180/24,2)</f>
        <v>15.58</v>
      </c>
      <c r="Q180" s="36">
        <f>P180*1.5</f>
        <v>23.37</v>
      </c>
      <c r="R180" s="37">
        <v>0</v>
      </c>
    </row>
    <row r="181" spans="1:18" ht="21.75">
      <c r="A181" s="86"/>
      <c r="B181" s="29" t="s">
        <v>17</v>
      </c>
      <c r="C181" s="30">
        <f>350+44</f>
        <v>394</v>
      </c>
      <c r="D181" s="31">
        <f>ROUND(C181/12,2)</f>
        <v>32.83</v>
      </c>
      <c r="E181" s="31">
        <f>D181*1.5</f>
        <v>49.245</v>
      </c>
      <c r="F181" s="32"/>
      <c r="G181" s="30">
        <f>369+42</f>
        <v>411</v>
      </c>
      <c r="H181" s="31">
        <f>ROUND(G181/12,2)</f>
        <v>34.25</v>
      </c>
      <c r="I181" s="31">
        <f>H181*1.5</f>
        <v>51.375</v>
      </c>
      <c r="J181" s="32"/>
      <c r="K181" s="33">
        <v>64</v>
      </c>
      <c r="L181" s="31">
        <f>ROUND(K181/12,2)</f>
        <v>5.33</v>
      </c>
      <c r="M181" s="31">
        <f>L181*1.5</f>
        <v>7.995</v>
      </c>
      <c r="N181" s="32"/>
      <c r="O181" s="34">
        <f t="shared" si="5"/>
        <v>869</v>
      </c>
      <c r="P181" s="35">
        <f>ROUND(O181/24,2)</f>
        <v>36.21</v>
      </c>
      <c r="Q181" s="36">
        <f>P181*1.5</f>
        <v>54.315</v>
      </c>
      <c r="R181" s="37">
        <v>0</v>
      </c>
    </row>
    <row r="182" spans="1:18" ht="21.75">
      <c r="A182" s="86"/>
      <c r="B182" s="29" t="s">
        <v>18</v>
      </c>
      <c r="C182" s="30">
        <v>1199</v>
      </c>
      <c r="D182" s="31">
        <f>ROUND(C182/12,2)</f>
        <v>99.92</v>
      </c>
      <c r="E182" s="31">
        <f>D182*1.5</f>
        <v>149.88</v>
      </c>
      <c r="F182" s="32"/>
      <c r="G182" s="30">
        <v>1146</v>
      </c>
      <c r="H182" s="31">
        <f>ROUND(G182/12,2)</f>
        <v>95.5</v>
      </c>
      <c r="I182" s="31">
        <f>H182*1.5</f>
        <v>143.25</v>
      </c>
      <c r="J182" s="32"/>
      <c r="K182" s="33">
        <v>48</v>
      </c>
      <c r="L182" s="31">
        <f>ROUND(K182/12,2)</f>
        <v>4</v>
      </c>
      <c r="M182" s="31">
        <f>L182*1.5</f>
        <v>6</v>
      </c>
      <c r="N182" s="32"/>
      <c r="O182" s="34">
        <f t="shared" si="5"/>
        <v>2393</v>
      </c>
      <c r="P182" s="35">
        <f>ROUND(O182/24,2)</f>
        <v>99.71</v>
      </c>
      <c r="Q182" s="36">
        <f>P182*1.5</f>
        <v>149.565</v>
      </c>
      <c r="R182" s="37">
        <v>0</v>
      </c>
    </row>
    <row r="183" spans="1:18" ht="21.75">
      <c r="A183" s="28" t="s">
        <v>74</v>
      </c>
      <c r="B183" s="29" t="s">
        <v>16</v>
      </c>
      <c r="C183" s="30">
        <f>5132+736</f>
        <v>5868</v>
      </c>
      <c r="D183" s="31">
        <f>ROUND(C183/18,2)</f>
        <v>326</v>
      </c>
      <c r="E183" s="31"/>
      <c r="F183" s="32">
        <f>SUM(D183,E184:E186)</f>
        <v>391.49</v>
      </c>
      <c r="G183" s="30">
        <f>3928+732</f>
        <v>4660</v>
      </c>
      <c r="H183" s="31">
        <f>ROUND(G183/18,2)</f>
        <v>258.89</v>
      </c>
      <c r="I183" s="31"/>
      <c r="J183" s="32">
        <f>SUM(H183,I184:I186)</f>
        <v>294.515</v>
      </c>
      <c r="K183" s="33">
        <v>202</v>
      </c>
      <c r="L183" s="31">
        <f>ROUND(K183/18,2)</f>
        <v>11.22</v>
      </c>
      <c r="M183" s="31"/>
      <c r="N183" s="32">
        <f>SUM(L183,M184:M186)</f>
        <v>18.72</v>
      </c>
      <c r="O183" s="34">
        <f t="shared" si="5"/>
        <v>10730</v>
      </c>
      <c r="P183" s="35">
        <f>ROUND(O183/36,2)</f>
        <v>298.06</v>
      </c>
      <c r="Q183" s="36" t="s">
        <v>31</v>
      </c>
      <c r="R183" s="37">
        <f>SUM(P183,Q184:Q186)</f>
        <v>352.39</v>
      </c>
    </row>
    <row r="184" spans="1:18" ht="21.75">
      <c r="A184" s="86"/>
      <c r="B184" s="29" t="s">
        <v>72</v>
      </c>
      <c r="C184" s="30">
        <f>164+44</f>
        <v>208</v>
      </c>
      <c r="D184" s="31">
        <f>ROUND(C184/12,2)</f>
        <v>17.33</v>
      </c>
      <c r="E184" s="31">
        <f>D184*1.5</f>
        <v>25.994999999999997</v>
      </c>
      <c r="F184" s="32"/>
      <c r="G184" s="30">
        <v>43</v>
      </c>
      <c r="H184" s="31">
        <f>ROUND(G184/12,2)</f>
        <v>3.58</v>
      </c>
      <c r="I184" s="31">
        <f>H184*1.5</f>
        <v>5.37</v>
      </c>
      <c r="J184" s="32"/>
      <c r="K184" s="38"/>
      <c r="L184" s="31">
        <f>ROUND(K184/12,2)</f>
        <v>0</v>
      </c>
      <c r="M184" s="31">
        <f>L184*1.5</f>
        <v>0</v>
      </c>
      <c r="N184" s="32"/>
      <c r="O184" s="34">
        <f t="shared" si="5"/>
        <v>251</v>
      </c>
      <c r="P184" s="35">
        <f>ROUND(O184/24,2)</f>
        <v>10.46</v>
      </c>
      <c r="Q184" s="36">
        <f>P184*1.5</f>
        <v>15.690000000000001</v>
      </c>
      <c r="R184" s="37">
        <v>0</v>
      </c>
    </row>
    <row r="185" spans="1:18" ht="21.75">
      <c r="A185" s="86"/>
      <c r="B185" s="29" t="s">
        <v>17</v>
      </c>
      <c r="C185" s="30">
        <f>70+30</f>
        <v>100</v>
      </c>
      <c r="D185" s="31">
        <f>ROUND(C185/12,2)</f>
        <v>8.33</v>
      </c>
      <c r="E185" s="31">
        <f>D185*1.5</f>
        <v>12.495000000000001</v>
      </c>
      <c r="F185" s="32"/>
      <c r="G185" s="30">
        <v>29</v>
      </c>
      <c r="H185" s="31">
        <f>ROUND(G185/12,2)</f>
        <v>2.42</v>
      </c>
      <c r="I185" s="31">
        <f>H185*1.5</f>
        <v>3.63</v>
      </c>
      <c r="J185" s="32"/>
      <c r="K185" s="38">
        <v>60</v>
      </c>
      <c r="L185" s="31">
        <f>ROUND(K185/12,2)</f>
        <v>5</v>
      </c>
      <c r="M185" s="31">
        <f>L185*1.5</f>
        <v>7.5</v>
      </c>
      <c r="N185" s="32"/>
      <c r="O185" s="34">
        <f t="shared" si="5"/>
        <v>189</v>
      </c>
      <c r="P185" s="35">
        <f>ROUND(O185/24,2)</f>
        <v>7.88</v>
      </c>
      <c r="Q185" s="36">
        <f>P185*1.5</f>
        <v>11.82</v>
      </c>
      <c r="R185" s="37">
        <v>0</v>
      </c>
    </row>
    <row r="186" spans="1:18" ht="21.75">
      <c r="A186" s="86"/>
      <c r="B186" s="29" t="s">
        <v>18</v>
      </c>
      <c r="C186" s="30">
        <v>216</v>
      </c>
      <c r="D186" s="31">
        <f>ROUND(C186/12,2)</f>
        <v>18</v>
      </c>
      <c r="E186" s="31">
        <f>D186*1.5</f>
        <v>27</v>
      </c>
      <c r="F186" s="32"/>
      <c r="G186" s="30">
        <v>213</v>
      </c>
      <c r="H186" s="31">
        <f>ROUND(G186/12,2)</f>
        <v>17.75</v>
      </c>
      <c r="I186" s="31">
        <f>H186*1.5</f>
        <v>26.625</v>
      </c>
      <c r="J186" s="32"/>
      <c r="K186" s="38"/>
      <c r="L186" s="31">
        <f>ROUND(K186/12,2)</f>
        <v>0</v>
      </c>
      <c r="M186" s="31">
        <f>L186*1.5</f>
        <v>0</v>
      </c>
      <c r="N186" s="32"/>
      <c r="O186" s="34">
        <f t="shared" si="5"/>
        <v>429</v>
      </c>
      <c r="P186" s="35">
        <f>ROUND(O186/24,2)</f>
        <v>17.88</v>
      </c>
      <c r="Q186" s="36">
        <f>P186*1.5</f>
        <v>26.82</v>
      </c>
      <c r="R186" s="37">
        <v>0</v>
      </c>
    </row>
    <row r="187" spans="1:18" ht="21.75">
      <c r="A187" s="28" t="s">
        <v>75</v>
      </c>
      <c r="B187" s="29" t="s">
        <v>16</v>
      </c>
      <c r="C187" s="30">
        <v>10649</v>
      </c>
      <c r="D187" s="31">
        <f>ROUND(C187/18,2)</f>
        <v>591.61</v>
      </c>
      <c r="E187" s="31"/>
      <c r="F187" s="32">
        <f>SUM(D187,E188:E190)</f>
        <v>634.12</v>
      </c>
      <c r="G187" s="30">
        <v>8255</v>
      </c>
      <c r="H187" s="31">
        <f>ROUND(G187/18,2)</f>
        <v>458.61</v>
      </c>
      <c r="I187" s="31"/>
      <c r="J187" s="32">
        <f>SUM(H187,I188:I190)</f>
        <v>506.985</v>
      </c>
      <c r="K187" s="38">
        <v>6</v>
      </c>
      <c r="L187" s="31">
        <f>ROUND(K187/18,2)</f>
        <v>0.33</v>
      </c>
      <c r="M187" s="31"/>
      <c r="N187" s="32">
        <f>SUM(L187,M188:M190)</f>
        <v>7.83</v>
      </c>
      <c r="O187" s="34">
        <f t="shared" si="5"/>
        <v>18910</v>
      </c>
      <c r="P187" s="35">
        <f>ROUND(O187/36,2)</f>
        <v>525.28</v>
      </c>
      <c r="Q187" s="36" t="s">
        <v>31</v>
      </c>
      <c r="R187" s="37">
        <f>SUM(P187,Q188:Q190)</f>
        <v>574.465</v>
      </c>
    </row>
    <row r="188" spans="1:18" ht="21.75">
      <c r="A188" s="86"/>
      <c r="B188" s="29" t="s">
        <v>72</v>
      </c>
      <c r="C188" s="30">
        <v>164</v>
      </c>
      <c r="D188" s="31">
        <f>ROUND(C188/12,2)</f>
        <v>13.67</v>
      </c>
      <c r="E188" s="31">
        <f>D188*1.5</f>
        <v>20.505</v>
      </c>
      <c r="F188" s="32"/>
      <c r="G188" s="30">
        <v>162</v>
      </c>
      <c r="H188" s="31">
        <f>ROUND(G188/12,2)</f>
        <v>13.5</v>
      </c>
      <c r="I188" s="31">
        <f>H188*1.5</f>
        <v>20.25</v>
      </c>
      <c r="J188" s="32"/>
      <c r="K188" s="38"/>
      <c r="L188" s="31">
        <f>ROUND(K188/12,2)</f>
        <v>0</v>
      </c>
      <c r="M188" s="31">
        <f>L188*1.5</f>
        <v>0</v>
      </c>
      <c r="N188" s="32"/>
      <c r="O188" s="34">
        <f t="shared" si="5"/>
        <v>326</v>
      </c>
      <c r="P188" s="35">
        <f>ROUND(O188/24,2)</f>
        <v>13.58</v>
      </c>
      <c r="Q188" s="36">
        <f>P188*1.5</f>
        <v>20.37</v>
      </c>
      <c r="R188" s="37">
        <v>0</v>
      </c>
    </row>
    <row r="189" spans="1:18" ht="21.75">
      <c r="A189" s="86"/>
      <c r="B189" s="29" t="s">
        <v>17</v>
      </c>
      <c r="C189" s="30"/>
      <c r="D189" s="31">
        <f>ROUND(C189/12,2)</f>
        <v>0</v>
      </c>
      <c r="E189" s="31">
        <f>D189*1.5</f>
        <v>0</v>
      </c>
      <c r="F189" s="32"/>
      <c r="G189" s="30">
        <v>0</v>
      </c>
      <c r="H189" s="31">
        <f>ROUND(G189/12,2)</f>
        <v>0</v>
      </c>
      <c r="I189" s="31">
        <f>H189*1.5</f>
        <v>0</v>
      </c>
      <c r="J189" s="32"/>
      <c r="K189" s="38">
        <v>60</v>
      </c>
      <c r="L189" s="31">
        <f>ROUND(K189/12,2)</f>
        <v>5</v>
      </c>
      <c r="M189" s="31">
        <f>L189*1.5</f>
        <v>7.5</v>
      </c>
      <c r="N189" s="32"/>
      <c r="O189" s="34">
        <f t="shared" si="5"/>
        <v>60</v>
      </c>
      <c r="P189" s="35">
        <f>ROUND(O189/24,2)</f>
        <v>2.5</v>
      </c>
      <c r="Q189" s="36">
        <f>P189*1.5</f>
        <v>3.75</v>
      </c>
      <c r="R189" s="37">
        <v>0</v>
      </c>
    </row>
    <row r="190" spans="1:18" ht="21.75">
      <c r="A190" s="86"/>
      <c r="B190" s="29" t="s">
        <v>18</v>
      </c>
      <c r="C190" s="30">
        <v>176</v>
      </c>
      <c r="D190" s="31">
        <f>ROUND(C190/12,2)</f>
        <v>14.67</v>
      </c>
      <c r="E190" s="31">
        <f>D190*1.5</f>
        <v>22.005</v>
      </c>
      <c r="F190" s="32"/>
      <c r="G190" s="30">
        <v>225</v>
      </c>
      <c r="H190" s="31">
        <f>ROUND(G190/12,2)</f>
        <v>18.75</v>
      </c>
      <c r="I190" s="31">
        <f>H190*1.5</f>
        <v>28.125</v>
      </c>
      <c r="J190" s="32"/>
      <c r="K190" s="38"/>
      <c r="L190" s="31">
        <f>ROUND(K190/12,2)</f>
        <v>0</v>
      </c>
      <c r="M190" s="31">
        <f>L190*1.5</f>
        <v>0</v>
      </c>
      <c r="N190" s="32"/>
      <c r="O190" s="34">
        <f t="shared" si="5"/>
        <v>401</v>
      </c>
      <c r="P190" s="35">
        <f>ROUND(O190/24,2)</f>
        <v>16.71</v>
      </c>
      <c r="Q190" s="36">
        <f>P190*1.5</f>
        <v>25.065</v>
      </c>
      <c r="R190" s="37">
        <v>0</v>
      </c>
    </row>
    <row r="191" spans="1:18" ht="21.75">
      <c r="A191" s="28" t="s">
        <v>76</v>
      </c>
      <c r="B191" s="29" t="s">
        <v>16</v>
      </c>
      <c r="C191" s="30">
        <f>794+334</f>
        <v>1128</v>
      </c>
      <c r="D191" s="31">
        <f>ROUND(C191/18,2)</f>
        <v>62.67</v>
      </c>
      <c r="E191" s="31"/>
      <c r="F191" s="32">
        <f>SUM(D191,E192:E194)</f>
        <v>235.78500000000003</v>
      </c>
      <c r="G191" s="30">
        <f>448+333</f>
        <v>781</v>
      </c>
      <c r="H191" s="31">
        <f>ROUND(G191/18,2)</f>
        <v>43.39</v>
      </c>
      <c r="I191" s="31"/>
      <c r="J191" s="32">
        <f>SUM(H191,I192:I194)</f>
        <v>132.64</v>
      </c>
      <c r="K191" s="33"/>
      <c r="L191" s="31">
        <f>ROUND(K191/18,2)</f>
        <v>0</v>
      </c>
      <c r="M191" s="31"/>
      <c r="N191" s="32">
        <f>SUM(L191,M192:M194)</f>
        <v>7.5</v>
      </c>
      <c r="O191" s="34">
        <f t="shared" si="5"/>
        <v>1909</v>
      </c>
      <c r="P191" s="35">
        <f>ROUND(O191/36,2)</f>
        <v>53.03</v>
      </c>
      <c r="Q191" s="36" t="s">
        <v>31</v>
      </c>
      <c r="R191" s="37">
        <f>SUM(P191,Q192:Q194)</f>
        <v>187.97</v>
      </c>
    </row>
    <row r="192" spans="1:18" ht="21.75">
      <c r="A192" s="86"/>
      <c r="B192" s="29" t="s">
        <v>72</v>
      </c>
      <c r="C192" s="30">
        <f>164+20</f>
        <v>184</v>
      </c>
      <c r="D192" s="31">
        <f>ROUND(C192/12,2)</f>
        <v>15.33</v>
      </c>
      <c r="E192" s="31">
        <f>D192*1.5</f>
        <v>22.995</v>
      </c>
      <c r="F192" s="32"/>
      <c r="G192" s="30">
        <v>20</v>
      </c>
      <c r="H192" s="31">
        <f>ROUND(G192/12,2)</f>
        <v>1.67</v>
      </c>
      <c r="I192" s="31">
        <f>H192*1.5</f>
        <v>2.505</v>
      </c>
      <c r="J192" s="32"/>
      <c r="K192" s="38"/>
      <c r="L192" s="31">
        <f>ROUND(K192/12,2)</f>
        <v>0</v>
      </c>
      <c r="M192" s="31">
        <f>L192*1.5</f>
        <v>0</v>
      </c>
      <c r="N192" s="32"/>
      <c r="O192" s="34">
        <f t="shared" si="5"/>
        <v>204</v>
      </c>
      <c r="P192" s="35">
        <f>ROUND(O192/24,2)</f>
        <v>8.5</v>
      </c>
      <c r="Q192" s="36">
        <f>P192*1.5</f>
        <v>12.75</v>
      </c>
      <c r="R192" s="37">
        <v>0</v>
      </c>
    </row>
    <row r="193" spans="1:18" ht="21.75">
      <c r="A193" s="86"/>
      <c r="B193" s="29" t="s">
        <v>17</v>
      </c>
      <c r="C193" s="30">
        <f>164+14</f>
        <v>178</v>
      </c>
      <c r="D193" s="31">
        <f>ROUND(C193/12,2)</f>
        <v>14.83</v>
      </c>
      <c r="E193" s="31">
        <f>D193*1.5</f>
        <v>22.245</v>
      </c>
      <c r="F193" s="32"/>
      <c r="G193" s="30">
        <f>84+13</f>
        <v>97</v>
      </c>
      <c r="H193" s="31">
        <f>ROUND(G193/12,2)</f>
        <v>8.08</v>
      </c>
      <c r="I193" s="31">
        <f>H193*1.5</f>
        <v>12.120000000000001</v>
      </c>
      <c r="J193" s="32"/>
      <c r="K193" s="38">
        <v>60</v>
      </c>
      <c r="L193" s="31">
        <f>ROUND(K193/12,2)</f>
        <v>5</v>
      </c>
      <c r="M193" s="31">
        <f>L193*1.5</f>
        <v>7.5</v>
      </c>
      <c r="N193" s="32"/>
      <c r="O193" s="34">
        <f t="shared" si="5"/>
        <v>335</v>
      </c>
      <c r="P193" s="35">
        <f>ROUND(O193/24,2)</f>
        <v>13.96</v>
      </c>
      <c r="Q193" s="36">
        <f>P193*1.5</f>
        <v>20.94</v>
      </c>
      <c r="R193" s="37">
        <v>0</v>
      </c>
    </row>
    <row r="194" spans="1:18" ht="21.75">
      <c r="A194" s="86"/>
      <c r="B194" s="29" t="s">
        <v>18</v>
      </c>
      <c r="C194" s="30">
        <v>1023</v>
      </c>
      <c r="D194" s="31">
        <f>ROUND(C194/12,2)</f>
        <v>85.25</v>
      </c>
      <c r="E194" s="31">
        <f>D194*1.5</f>
        <v>127.875</v>
      </c>
      <c r="F194" s="32"/>
      <c r="G194" s="30">
        <v>597</v>
      </c>
      <c r="H194" s="31">
        <f>ROUND(G194/12,2)</f>
        <v>49.75</v>
      </c>
      <c r="I194" s="31">
        <f>H194*1.5</f>
        <v>74.625</v>
      </c>
      <c r="J194" s="32"/>
      <c r="K194" s="33"/>
      <c r="L194" s="31">
        <f>ROUND(K194/12,2)</f>
        <v>0</v>
      </c>
      <c r="M194" s="31">
        <f>L194*1.5</f>
        <v>0</v>
      </c>
      <c r="N194" s="32"/>
      <c r="O194" s="34">
        <f t="shared" si="5"/>
        <v>1620</v>
      </c>
      <c r="P194" s="35">
        <f>ROUND(O194/24,2)</f>
        <v>67.5</v>
      </c>
      <c r="Q194" s="36">
        <f>P194*1.5</f>
        <v>101.25</v>
      </c>
      <c r="R194" s="37">
        <v>0</v>
      </c>
    </row>
    <row r="195" spans="1:18" ht="21.75">
      <c r="A195" s="28" t="s">
        <v>77</v>
      </c>
      <c r="B195" s="29" t="s">
        <v>16</v>
      </c>
      <c r="C195" s="30">
        <v>67</v>
      </c>
      <c r="D195" s="31">
        <f>ROUND(C195/18,2)</f>
        <v>3.72</v>
      </c>
      <c r="E195" s="31"/>
      <c r="F195" s="32">
        <f>SUM(D195,E196:E198)</f>
        <v>4.59</v>
      </c>
      <c r="G195" s="30">
        <v>67</v>
      </c>
      <c r="H195" s="31">
        <f>ROUND(G195/18,2)</f>
        <v>3.72</v>
      </c>
      <c r="I195" s="31"/>
      <c r="J195" s="32">
        <f>SUM(H195,I196:I198)</f>
        <v>4.71</v>
      </c>
      <c r="K195" s="33"/>
      <c r="L195" s="31">
        <f>ROUND(K195/18,2)</f>
        <v>0</v>
      </c>
      <c r="M195" s="31"/>
      <c r="N195" s="32">
        <f>SUM(L195,M196:M198)</f>
        <v>0</v>
      </c>
      <c r="O195" s="34">
        <f t="shared" si="5"/>
        <v>134</v>
      </c>
      <c r="P195" s="35">
        <f>ROUND(O195/36,2)</f>
        <v>3.72</v>
      </c>
      <c r="Q195" s="36" t="s">
        <v>31</v>
      </c>
      <c r="R195" s="37">
        <f>SUM(P195,Q196:Q198)</f>
        <v>4.6499999999999995</v>
      </c>
    </row>
    <row r="196" spans="1:18" ht="21.75">
      <c r="A196" s="86" t="s">
        <v>78</v>
      </c>
      <c r="B196" s="29" t="s">
        <v>72</v>
      </c>
      <c r="C196" s="30">
        <v>4</v>
      </c>
      <c r="D196" s="31">
        <f>ROUND(C196/12,2)</f>
        <v>0.33</v>
      </c>
      <c r="E196" s="31">
        <f>D196*1.5</f>
        <v>0.495</v>
      </c>
      <c r="F196" s="32"/>
      <c r="G196" s="30">
        <v>4</v>
      </c>
      <c r="H196" s="31">
        <f>ROUND(G196/12,2)</f>
        <v>0.33</v>
      </c>
      <c r="I196" s="31">
        <f>H196*1.5</f>
        <v>0.495</v>
      </c>
      <c r="J196" s="32"/>
      <c r="K196" s="38"/>
      <c r="L196" s="31">
        <f>ROUND(K196/12,2)</f>
        <v>0</v>
      </c>
      <c r="M196" s="31">
        <f>L196*1.5</f>
        <v>0</v>
      </c>
      <c r="N196" s="32"/>
      <c r="O196" s="34">
        <f t="shared" si="5"/>
        <v>8</v>
      </c>
      <c r="P196" s="35">
        <f>ROUND(O196/24,2)</f>
        <v>0.33</v>
      </c>
      <c r="Q196" s="36">
        <f>P196*1.5</f>
        <v>0.495</v>
      </c>
      <c r="R196" s="37">
        <v>0</v>
      </c>
    </row>
    <row r="197" spans="1:18" ht="21.75">
      <c r="A197" s="86"/>
      <c r="B197" s="29" t="s">
        <v>17</v>
      </c>
      <c r="C197" s="30">
        <v>3</v>
      </c>
      <c r="D197" s="31">
        <f>ROUND(C197/12,2)</f>
        <v>0.25</v>
      </c>
      <c r="E197" s="31">
        <f>D197*1.5</f>
        <v>0.375</v>
      </c>
      <c r="F197" s="32"/>
      <c r="G197" s="30">
        <v>4</v>
      </c>
      <c r="H197" s="31">
        <f>ROUND(G197/12,2)</f>
        <v>0.33</v>
      </c>
      <c r="I197" s="31">
        <f>H197*1.5</f>
        <v>0.495</v>
      </c>
      <c r="J197" s="32"/>
      <c r="K197" s="33"/>
      <c r="L197" s="31">
        <f>ROUND(K197/12,2)</f>
        <v>0</v>
      </c>
      <c r="M197" s="31">
        <f>L197*1.5</f>
        <v>0</v>
      </c>
      <c r="N197" s="32"/>
      <c r="O197" s="34">
        <f t="shared" si="5"/>
        <v>7</v>
      </c>
      <c r="P197" s="35">
        <f>ROUND(O197/24,2)</f>
        <v>0.29</v>
      </c>
      <c r="Q197" s="36">
        <f>P197*1.5</f>
        <v>0.43499999999999994</v>
      </c>
      <c r="R197" s="37">
        <v>0</v>
      </c>
    </row>
    <row r="198" spans="1:18" ht="21.75">
      <c r="A198" s="86"/>
      <c r="B198" s="29" t="s">
        <v>18</v>
      </c>
      <c r="C198" s="30"/>
      <c r="D198" s="31">
        <f>ROUND(C198/12,2)</f>
        <v>0</v>
      </c>
      <c r="E198" s="31">
        <f>D198*1.5</f>
        <v>0</v>
      </c>
      <c r="F198" s="32"/>
      <c r="G198" s="30"/>
      <c r="H198" s="31">
        <f>ROUND(G198/12,2)</f>
        <v>0</v>
      </c>
      <c r="I198" s="31">
        <f>H198*1.5</f>
        <v>0</v>
      </c>
      <c r="J198" s="32"/>
      <c r="K198" s="33"/>
      <c r="L198" s="31">
        <f>ROUND(K198/12,2)</f>
        <v>0</v>
      </c>
      <c r="M198" s="31">
        <f>L198*1.5</f>
        <v>0</v>
      </c>
      <c r="N198" s="32"/>
      <c r="O198" s="34">
        <f t="shared" si="5"/>
        <v>0</v>
      </c>
      <c r="P198" s="35">
        <f>ROUND(O198/24,2)</f>
        <v>0</v>
      </c>
      <c r="Q198" s="36">
        <f>P198*1.5</f>
        <v>0</v>
      </c>
      <c r="R198" s="37">
        <v>0</v>
      </c>
    </row>
    <row r="199" spans="1:18" ht="21.75">
      <c r="A199" s="87" t="s">
        <v>29</v>
      </c>
      <c r="B199" s="29" t="s">
        <v>16</v>
      </c>
      <c r="C199" s="30">
        <f>SUM(C175,C179,C183,C187,C191,C195)</f>
        <v>56449</v>
      </c>
      <c r="D199" s="31">
        <f>ROUND(C199/18,2)</f>
        <v>3136.06</v>
      </c>
      <c r="E199" s="31" t="s">
        <v>31</v>
      </c>
      <c r="F199" s="32">
        <f>SUM(D199,E200:E202)</f>
        <v>3808.18</v>
      </c>
      <c r="G199" s="30">
        <f>SUM(G175,G179,G183,G187,G191,G195)</f>
        <v>47983</v>
      </c>
      <c r="H199" s="31">
        <f>ROUND(G199/18,2)</f>
        <v>2665.72</v>
      </c>
      <c r="I199" s="31" t="s">
        <v>31</v>
      </c>
      <c r="J199" s="32">
        <f>SUM(H199,I200:I202)</f>
        <v>3180.97</v>
      </c>
      <c r="K199" s="30">
        <f>SUM(K175,K179,K183,K187,K191,K195)</f>
        <v>1417</v>
      </c>
      <c r="L199" s="31">
        <f>ROUND(K199/18,2)</f>
        <v>78.72</v>
      </c>
      <c r="M199" s="31" t="s">
        <v>31</v>
      </c>
      <c r="N199" s="32">
        <f>SUM(L199,M200:M202)</f>
        <v>122.715</v>
      </c>
      <c r="O199" s="34">
        <f>SUM(C199,G199,K199)</f>
        <v>105849</v>
      </c>
      <c r="P199" s="35">
        <f>ROUND(O199/36,2)</f>
        <v>2940.25</v>
      </c>
      <c r="Q199" s="36" t="s">
        <v>31</v>
      </c>
      <c r="R199" s="37">
        <f>SUM(P199,Q200:Q202)</f>
        <v>3555.9550000000004</v>
      </c>
    </row>
    <row r="200" spans="1:18" ht="21.75">
      <c r="A200" s="86"/>
      <c r="B200" s="29" t="s">
        <v>72</v>
      </c>
      <c r="C200" s="30">
        <f>SUM(C176,C180,C184,C188,C192,C196)</f>
        <v>984</v>
      </c>
      <c r="D200" s="31">
        <f>ROUND(C200/12,2)</f>
        <v>82</v>
      </c>
      <c r="E200" s="31">
        <f>D200*1.5</f>
        <v>123</v>
      </c>
      <c r="F200" s="32">
        <v>0</v>
      </c>
      <c r="G200" s="30">
        <f>SUM(G176,G180,G184,G188,G192,G196)</f>
        <v>562</v>
      </c>
      <c r="H200" s="31">
        <f>ROUND(G200/12,2)</f>
        <v>46.83</v>
      </c>
      <c r="I200" s="31">
        <f>H200*1.5</f>
        <v>70.245</v>
      </c>
      <c r="J200" s="32">
        <v>0</v>
      </c>
      <c r="K200" s="30">
        <f>SUM(K176,K180,K184,K188,K192,K196)</f>
        <v>0</v>
      </c>
      <c r="L200" s="31">
        <f>ROUND(K200/12,2)</f>
        <v>0</v>
      </c>
      <c r="M200" s="31">
        <f>L200*1.5</f>
        <v>0</v>
      </c>
      <c r="N200" s="32">
        <v>0</v>
      </c>
      <c r="O200" s="34">
        <f t="shared" si="5"/>
        <v>1546</v>
      </c>
      <c r="P200" s="35">
        <f>ROUND(O200/24,2)</f>
        <v>64.42</v>
      </c>
      <c r="Q200" s="36">
        <f>P200*1.5</f>
        <v>96.63</v>
      </c>
      <c r="R200" s="37">
        <v>0</v>
      </c>
    </row>
    <row r="201" spans="1:18" ht="21.75">
      <c r="A201" s="86"/>
      <c r="B201" s="29" t="s">
        <v>17</v>
      </c>
      <c r="C201" s="30">
        <f>SUM(C177,C181,C185,C189,C193,C197)</f>
        <v>1386</v>
      </c>
      <c r="D201" s="31">
        <f>ROUND(C201/12,2)</f>
        <v>115.5</v>
      </c>
      <c r="E201" s="31">
        <f>D201*1.5</f>
        <v>173.25</v>
      </c>
      <c r="F201" s="32">
        <v>0</v>
      </c>
      <c r="G201" s="30">
        <f>SUM(G177,G181,G185,G189,G193,G197)</f>
        <v>1067</v>
      </c>
      <c r="H201" s="31">
        <f>ROUND(G201/12,2)</f>
        <v>88.92</v>
      </c>
      <c r="I201" s="31">
        <f>H201*1.5</f>
        <v>133.38</v>
      </c>
      <c r="J201" s="32">
        <v>0</v>
      </c>
      <c r="K201" s="30">
        <f>SUM(K177,K181,K185,K189,K193,K197)</f>
        <v>304</v>
      </c>
      <c r="L201" s="31">
        <f>ROUND(K201/12,2)</f>
        <v>25.33</v>
      </c>
      <c r="M201" s="31">
        <f>L201*1.5</f>
        <v>37.995</v>
      </c>
      <c r="N201" s="32">
        <v>0</v>
      </c>
      <c r="O201" s="34">
        <f t="shared" si="5"/>
        <v>2757</v>
      </c>
      <c r="P201" s="35">
        <f>ROUND(O201/24,2)</f>
        <v>114.88</v>
      </c>
      <c r="Q201" s="36">
        <f>P201*1.5</f>
        <v>172.32</v>
      </c>
      <c r="R201" s="37">
        <v>0</v>
      </c>
    </row>
    <row r="202" spans="1:18" ht="22.5" thickBot="1">
      <c r="A202" s="89"/>
      <c r="B202" s="40" t="s">
        <v>18</v>
      </c>
      <c r="C202" s="44">
        <f>SUM(C178,C182,C186,C190,C194,C198)</f>
        <v>3007</v>
      </c>
      <c r="D202" s="42">
        <f>ROUND(C202/12,2)</f>
        <v>250.58</v>
      </c>
      <c r="E202" s="42">
        <f>D202*1.5</f>
        <v>375.87</v>
      </c>
      <c r="F202" s="100">
        <v>0</v>
      </c>
      <c r="G202" s="101">
        <f>SUM(G178,G182,G186,G190,G194,G198)</f>
        <v>2493</v>
      </c>
      <c r="H202" s="42">
        <f>ROUND(G202/12,2)</f>
        <v>207.75</v>
      </c>
      <c r="I202" s="42">
        <f>H202*1.5</f>
        <v>311.625</v>
      </c>
      <c r="J202" s="100">
        <v>0</v>
      </c>
      <c r="K202" s="101">
        <f>SUM(K178,K182,K186,K190,K194,K198)</f>
        <v>48</v>
      </c>
      <c r="L202" s="42">
        <f>ROUND(K202/12,2)</f>
        <v>4</v>
      </c>
      <c r="M202" s="42">
        <f>L202*1.5</f>
        <v>6</v>
      </c>
      <c r="N202" s="43">
        <v>0</v>
      </c>
      <c r="O202" s="45">
        <f t="shared" si="5"/>
        <v>5548</v>
      </c>
      <c r="P202" s="46">
        <f>ROUND(O202/24,2)</f>
        <v>231.17</v>
      </c>
      <c r="Q202" s="47">
        <f>P202*1.5</f>
        <v>346.755</v>
      </c>
      <c r="R202" s="48">
        <v>0</v>
      </c>
    </row>
    <row r="203" spans="1:18" ht="21.75">
      <c r="A203" s="49" t="s">
        <v>79</v>
      </c>
      <c r="B203" s="64"/>
      <c r="C203" s="51"/>
      <c r="D203" s="52"/>
      <c r="E203" s="52"/>
      <c r="F203" s="53"/>
      <c r="G203" s="51"/>
      <c r="H203" s="52"/>
      <c r="I203" s="54"/>
      <c r="J203" s="53"/>
      <c r="K203" s="91"/>
      <c r="L203" s="52"/>
      <c r="M203" s="54"/>
      <c r="N203" s="53"/>
      <c r="O203" s="92"/>
      <c r="P203" s="62"/>
      <c r="Q203" s="62"/>
      <c r="R203" s="59"/>
    </row>
    <row r="204" spans="1:18" ht="21.75">
      <c r="A204" s="28" t="s">
        <v>15</v>
      </c>
      <c r="B204" s="29" t="s">
        <v>16</v>
      </c>
      <c r="C204" s="30">
        <f>3126+3048</f>
        <v>6174</v>
      </c>
      <c r="D204" s="31">
        <f>ROUND(C204/18,2)</f>
        <v>343</v>
      </c>
      <c r="E204" s="31"/>
      <c r="F204" s="32">
        <f>SUM(D204,E205:E206)</f>
        <v>343</v>
      </c>
      <c r="G204" s="30">
        <f>3017+3647</f>
        <v>6664</v>
      </c>
      <c r="H204" s="31">
        <f>ROUND(G204/18,2)</f>
        <v>370.22</v>
      </c>
      <c r="I204" s="31"/>
      <c r="J204" s="32">
        <f>SUM(H204,I205:I206)</f>
        <v>370.22</v>
      </c>
      <c r="K204" s="38">
        <v>2</v>
      </c>
      <c r="L204" s="31">
        <f>ROUND(K204/18,2)</f>
        <v>0.11</v>
      </c>
      <c r="M204" s="31"/>
      <c r="N204" s="32">
        <f>SUM(L204,M205:M206)</f>
        <v>0.11</v>
      </c>
      <c r="O204" s="34">
        <f>SUM(C204,G204,K204)</f>
        <v>12840</v>
      </c>
      <c r="P204" s="35">
        <f>ROUND(O204/36,2)</f>
        <v>356.67</v>
      </c>
      <c r="Q204" s="36" t="s">
        <v>31</v>
      </c>
      <c r="R204" s="37">
        <f>SUM(P204,Q205:Q206)</f>
        <v>356.67</v>
      </c>
    </row>
    <row r="205" spans="1:18" ht="21.75">
      <c r="A205" s="86"/>
      <c r="B205" s="29" t="s">
        <v>17</v>
      </c>
      <c r="C205" s="30"/>
      <c r="D205" s="31">
        <f>ROUND(C205/12,2)</f>
        <v>0</v>
      </c>
      <c r="E205" s="31">
        <f>D205*1</f>
        <v>0</v>
      </c>
      <c r="F205" s="32"/>
      <c r="G205" s="30"/>
      <c r="H205" s="31">
        <f>ROUND(G205/12,2)</f>
        <v>0</v>
      </c>
      <c r="I205" s="31">
        <f>H205*1</f>
        <v>0</v>
      </c>
      <c r="J205" s="32"/>
      <c r="K205" s="38"/>
      <c r="L205" s="31">
        <f>ROUND(K205/12,2)</f>
        <v>0</v>
      </c>
      <c r="M205" s="31">
        <f>L205*1</f>
        <v>0</v>
      </c>
      <c r="N205" s="32"/>
      <c r="O205" s="69">
        <f>SUM(C205,G205,K205)</f>
        <v>0</v>
      </c>
      <c r="P205" s="36">
        <f>ROUND(O205/24,2)</f>
        <v>0</v>
      </c>
      <c r="Q205" s="36">
        <f>P205*1</f>
        <v>0</v>
      </c>
      <c r="R205" s="37">
        <v>0</v>
      </c>
    </row>
    <row r="206" spans="1:18" ht="22.5" thickBot="1">
      <c r="A206" s="89"/>
      <c r="B206" s="40" t="s">
        <v>18</v>
      </c>
      <c r="C206" s="41"/>
      <c r="D206" s="42">
        <f>ROUND(C206/12,2)</f>
        <v>0</v>
      </c>
      <c r="E206" s="42">
        <f>D206*1</f>
        <v>0</v>
      </c>
      <c r="F206" s="43"/>
      <c r="G206" s="41"/>
      <c r="H206" s="42">
        <f>ROUND(G206/12,2)</f>
        <v>0</v>
      </c>
      <c r="I206" s="42">
        <f>H206*1</f>
        <v>0</v>
      </c>
      <c r="J206" s="43"/>
      <c r="K206" s="44"/>
      <c r="L206" s="42">
        <f>ROUND(K206/12,2)</f>
        <v>0</v>
      </c>
      <c r="M206" s="42">
        <f>L206*1</f>
        <v>0</v>
      </c>
      <c r="N206" s="43"/>
      <c r="O206" s="93">
        <f>SUM(C206,G206,K206)</f>
        <v>0</v>
      </c>
      <c r="P206" s="47">
        <f>ROUND(O206/24,2)</f>
        <v>0</v>
      </c>
      <c r="Q206" s="47">
        <f>P206*1</f>
        <v>0</v>
      </c>
      <c r="R206" s="48">
        <v>0</v>
      </c>
    </row>
    <row r="207" spans="1:18" ht="21.75">
      <c r="A207" s="49" t="s">
        <v>80</v>
      </c>
      <c r="B207" s="64"/>
      <c r="C207" s="51"/>
      <c r="D207" s="52"/>
      <c r="E207" s="52"/>
      <c r="F207" s="53"/>
      <c r="G207" s="51"/>
      <c r="H207" s="52"/>
      <c r="I207" s="54"/>
      <c r="J207" s="53"/>
      <c r="K207" s="60"/>
      <c r="L207" s="52"/>
      <c r="M207" s="52"/>
      <c r="N207" s="53"/>
      <c r="O207" s="61"/>
      <c r="P207" s="62"/>
      <c r="Q207" s="58"/>
      <c r="R207" s="59"/>
    </row>
    <row r="208" spans="1:18" ht="21.75">
      <c r="A208" s="28" t="s">
        <v>81</v>
      </c>
      <c r="B208" s="29" t="s">
        <v>16</v>
      </c>
      <c r="C208" s="30">
        <v>3724</v>
      </c>
      <c r="D208" s="31">
        <f>ROUND(C208/18,2)</f>
        <v>206.89</v>
      </c>
      <c r="E208" s="31"/>
      <c r="F208" s="32">
        <f>SUM(D208,E209:E210)</f>
        <v>209.14</v>
      </c>
      <c r="G208" s="30">
        <v>3505</v>
      </c>
      <c r="H208" s="31">
        <f>ROUND(G208/18,2)</f>
        <v>194.72</v>
      </c>
      <c r="I208" s="31"/>
      <c r="J208" s="32">
        <f>SUM(H208,I209:I210)</f>
        <v>196.22</v>
      </c>
      <c r="K208" s="30"/>
      <c r="L208" s="31">
        <f>ROUND(K208/18,2)</f>
        <v>0</v>
      </c>
      <c r="M208" s="31"/>
      <c r="N208" s="32">
        <f>SUM(L208,M209:M210)</f>
        <v>0</v>
      </c>
      <c r="O208" s="34">
        <f aca="true" t="shared" si="6" ref="O208:O225">SUM(C208,G208,K208)</f>
        <v>7229</v>
      </c>
      <c r="P208" s="35">
        <f>ROUND(O208/36,2)</f>
        <v>200.81</v>
      </c>
      <c r="Q208" s="36" t="s">
        <v>31</v>
      </c>
      <c r="R208" s="37">
        <f>SUM(P208,Q209:Q210)</f>
        <v>202.69</v>
      </c>
    </row>
    <row r="209" spans="1:18" ht="21.75">
      <c r="A209" s="86"/>
      <c r="B209" s="29" t="s">
        <v>17</v>
      </c>
      <c r="C209" s="30">
        <v>27</v>
      </c>
      <c r="D209" s="31">
        <f>ROUND(C209/12,2)</f>
        <v>2.25</v>
      </c>
      <c r="E209" s="31">
        <f>D209*1</f>
        <v>2.25</v>
      </c>
      <c r="F209" s="32"/>
      <c r="G209" s="30">
        <v>18</v>
      </c>
      <c r="H209" s="31">
        <f>ROUND(G209/12,2)</f>
        <v>1.5</v>
      </c>
      <c r="I209" s="31">
        <f>H209*1</f>
        <v>1.5</v>
      </c>
      <c r="J209" s="32"/>
      <c r="K209" s="30"/>
      <c r="L209" s="31">
        <f>ROUND(K209/12,2)</f>
        <v>0</v>
      </c>
      <c r="M209" s="31">
        <f>L209*1</f>
        <v>0</v>
      </c>
      <c r="N209" s="32"/>
      <c r="O209" s="34">
        <f t="shared" si="6"/>
        <v>45</v>
      </c>
      <c r="P209" s="36">
        <f>ROUND(O209/24,2)</f>
        <v>1.88</v>
      </c>
      <c r="Q209" s="36">
        <f>P209*1</f>
        <v>1.88</v>
      </c>
      <c r="R209" s="37">
        <v>0</v>
      </c>
    </row>
    <row r="210" spans="1:18" ht="21.75">
      <c r="A210" s="86"/>
      <c r="B210" s="29" t="s">
        <v>18</v>
      </c>
      <c r="C210" s="30"/>
      <c r="D210" s="31">
        <f>ROUND(C210/12,2)</f>
        <v>0</v>
      </c>
      <c r="E210" s="31">
        <f>D210*1</f>
        <v>0</v>
      </c>
      <c r="F210" s="32"/>
      <c r="G210" s="30"/>
      <c r="H210" s="31">
        <f>ROUND(G210/12,2)</f>
        <v>0</v>
      </c>
      <c r="I210" s="31">
        <f>H210*1</f>
        <v>0</v>
      </c>
      <c r="J210" s="32"/>
      <c r="K210" s="30"/>
      <c r="L210" s="31">
        <f>ROUND(K210/12,2)</f>
        <v>0</v>
      </c>
      <c r="M210" s="31">
        <f>L210*1</f>
        <v>0</v>
      </c>
      <c r="N210" s="32"/>
      <c r="O210" s="69">
        <f t="shared" si="6"/>
        <v>0</v>
      </c>
      <c r="P210" s="36">
        <f>ROUND(O210/24,2)</f>
        <v>0</v>
      </c>
      <c r="Q210" s="36">
        <f>P210*1</f>
        <v>0</v>
      </c>
      <c r="R210" s="37">
        <v>0</v>
      </c>
    </row>
    <row r="211" spans="1:18" ht="21.75">
      <c r="A211" s="28" t="s">
        <v>82</v>
      </c>
      <c r="B211" s="29" t="s">
        <v>16</v>
      </c>
      <c r="C211" s="30">
        <f>651+741</f>
        <v>1392</v>
      </c>
      <c r="D211" s="31">
        <f>ROUND(C211/18,2)</f>
        <v>77.33</v>
      </c>
      <c r="E211" s="31"/>
      <c r="F211" s="32">
        <f>SUM(D211,E212:E213)</f>
        <v>92.08</v>
      </c>
      <c r="G211" s="30">
        <f>64+1440</f>
        <v>1504</v>
      </c>
      <c r="H211" s="31">
        <f>ROUND(G211/18,2)</f>
        <v>83.56</v>
      </c>
      <c r="I211" s="31"/>
      <c r="J211" s="32">
        <f>SUM(H211,I212:I213)</f>
        <v>90.56</v>
      </c>
      <c r="K211" s="30"/>
      <c r="L211" s="31">
        <f>ROUND(K211/18,2)</f>
        <v>0</v>
      </c>
      <c r="M211" s="31"/>
      <c r="N211" s="32">
        <f>SUM(L211,M212:M213)</f>
        <v>0</v>
      </c>
      <c r="O211" s="34">
        <f t="shared" si="6"/>
        <v>2896</v>
      </c>
      <c r="P211" s="35">
        <f>ROUND(O211/36,2)</f>
        <v>80.44</v>
      </c>
      <c r="Q211" s="36" t="s">
        <v>31</v>
      </c>
      <c r="R211" s="37">
        <f>SUM(P211,Q212:Q213)</f>
        <v>91.32</v>
      </c>
    </row>
    <row r="212" spans="1:18" ht="21.75">
      <c r="A212" s="86"/>
      <c r="B212" s="29" t="s">
        <v>17</v>
      </c>
      <c r="C212" s="30">
        <f>60+36</f>
        <v>96</v>
      </c>
      <c r="D212" s="31">
        <f>ROUND(C212/12,2)</f>
        <v>8</v>
      </c>
      <c r="E212" s="31">
        <f>D212*1</f>
        <v>8</v>
      </c>
      <c r="F212" s="32"/>
      <c r="G212" s="30"/>
      <c r="H212" s="31">
        <f>ROUND(G212/12,2)</f>
        <v>0</v>
      </c>
      <c r="I212" s="31">
        <f>H212*1</f>
        <v>0</v>
      </c>
      <c r="J212" s="32"/>
      <c r="K212" s="30"/>
      <c r="L212" s="31">
        <f>ROUND(K212/12,2)</f>
        <v>0</v>
      </c>
      <c r="M212" s="31">
        <f>L212*1</f>
        <v>0</v>
      </c>
      <c r="N212" s="32"/>
      <c r="O212" s="34">
        <f t="shared" si="6"/>
        <v>96</v>
      </c>
      <c r="P212" s="36">
        <f>ROUND(O212/24,2)</f>
        <v>4</v>
      </c>
      <c r="Q212" s="36">
        <f>P212*1</f>
        <v>4</v>
      </c>
      <c r="R212" s="37">
        <v>0</v>
      </c>
    </row>
    <row r="213" spans="1:18" ht="21.75">
      <c r="A213" s="86"/>
      <c r="B213" s="29" t="s">
        <v>18</v>
      </c>
      <c r="C213" s="30">
        <v>81</v>
      </c>
      <c r="D213" s="31">
        <f>ROUND(C213/12,2)</f>
        <v>6.75</v>
      </c>
      <c r="E213" s="31">
        <f>D213*1</f>
        <v>6.75</v>
      </c>
      <c r="F213" s="32"/>
      <c r="G213" s="30">
        <v>84</v>
      </c>
      <c r="H213" s="31">
        <f>ROUND(G213/12,2)</f>
        <v>7</v>
      </c>
      <c r="I213" s="31">
        <f>H213*1</f>
        <v>7</v>
      </c>
      <c r="J213" s="32"/>
      <c r="K213" s="30"/>
      <c r="L213" s="31">
        <f>ROUND(K213/12,2)</f>
        <v>0</v>
      </c>
      <c r="M213" s="31">
        <f>L213*1</f>
        <v>0</v>
      </c>
      <c r="N213" s="32"/>
      <c r="O213" s="69">
        <f t="shared" si="6"/>
        <v>165</v>
      </c>
      <c r="P213" s="36">
        <f>ROUND(O213/24,2)</f>
        <v>6.88</v>
      </c>
      <c r="Q213" s="36">
        <f>P213*1</f>
        <v>6.88</v>
      </c>
      <c r="R213" s="37">
        <v>0</v>
      </c>
    </row>
    <row r="214" spans="1:18" ht="21.75">
      <c r="A214" s="28" t="s">
        <v>83</v>
      </c>
      <c r="B214" s="29" t="s">
        <v>16</v>
      </c>
      <c r="C214" s="30">
        <v>3326</v>
      </c>
      <c r="D214" s="31">
        <f>ROUND(C214/18,2)</f>
        <v>184.78</v>
      </c>
      <c r="E214" s="31"/>
      <c r="F214" s="32">
        <f>SUM(D214,E215:E216)</f>
        <v>184.78</v>
      </c>
      <c r="G214" s="30">
        <v>3254</v>
      </c>
      <c r="H214" s="31">
        <f>ROUND(G214/18,2)</f>
        <v>180.78</v>
      </c>
      <c r="I214" s="31"/>
      <c r="J214" s="32">
        <f>SUM(H214,I215:I216)</f>
        <v>186.7</v>
      </c>
      <c r="K214" s="30"/>
      <c r="L214" s="31">
        <f>ROUND(K214/18,2)</f>
        <v>0</v>
      </c>
      <c r="M214" s="31"/>
      <c r="N214" s="32">
        <f>SUM(L214,M215:M216)</f>
        <v>0</v>
      </c>
      <c r="O214" s="34">
        <f t="shared" si="6"/>
        <v>6580</v>
      </c>
      <c r="P214" s="35">
        <f>ROUND(O214/36,2)</f>
        <v>182.78</v>
      </c>
      <c r="Q214" s="36" t="s">
        <v>31</v>
      </c>
      <c r="R214" s="37">
        <f>SUM(P214,Q215:Q216)</f>
        <v>185.74</v>
      </c>
    </row>
    <row r="215" spans="1:18" ht="21.75">
      <c r="A215" s="86"/>
      <c r="B215" s="29" t="s">
        <v>17</v>
      </c>
      <c r="C215" s="30"/>
      <c r="D215" s="31">
        <f>ROUND(C215/12,2)</f>
        <v>0</v>
      </c>
      <c r="E215" s="31">
        <f>D215*1</f>
        <v>0</v>
      </c>
      <c r="F215" s="32"/>
      <c r="G215" s="30">
        <v>71</v>
      </c>
      <c r="H215" s="31">
        <f>ROUND(G215/12,2)</f>
        <v>5.92</v>
      </c>
      <c r="I215" s="31">
        <f>H215*1</f>
        <v>5.92</v>
      </c>
      <c r="J215" s="32"/>
      <c r="K215" s="30"/>
      <c r="L215" s="31">
        <f>ROUND(K215/12,2)</f>
        <v>0</v>
      </c>
      <c r="M215" s="31">
        <f>L215*1</f>
        <v>0</v>
      </c>
      <c r="N215" s="32"/>
      <c r="O215" s="34">
        <f t="shared" si="6"/>
        <v>71</v>
      </c>
      <c r="P215" s="36">
        <f>ROUND(O215/24,2)</f>
        <v>2.96</v>
      </c>
      <c r="Q215" s="36">
        <f>P215*1</f>
        <v>2.96</v>
      </c>
      <c r="R215" s="37">
        <v>0</v>
      </c>
    </row>
    <row r="216" spans="1:18" ht="21.75">
      <c r="A216" s="86"/>
      <c r="B216" s="29" t="s">
        <v>18</v>
      </c>
      <c r="C216" s="30"/>
      <c r="D216" s="31">
        <f>ROUND(C216/12,2)</f>
        <v>0</v>
      </c>
      <c r="E216" s="31">
        <f>D216*1</f>
        <v>0</v>
      </c>
      <c r="F216" s="32"/>
      <c r="G216" s="30"/>
      <c r="H216" s="31">
        <f>ROUND(G216/12,2)</f>
        <v>0</v>
      </c>
      <c r="I216" s="31">
        <f>H216*1</f>
        <v>0</v>
      </c>
      <c r="J216" s="32"/>
      <c r="K216" s="30"/>
      <c r="L216" s="31">
        <f>ROUND(K216/12,2)</f>
        <v>0</v>
      </c>
      <c r="M216" s="31">
        <f>L216*1</f>
        <v>0</v>
      </c>
      <c r="N216" s="32"/>
      <c r="O216" s="69">
        <f t="shared" si="6"/>
        <v>0</v>
      </c>
      <c r="P216" s="36">
        <f>ROUND(O216/24,2)</f>
        <v>0</v>
      </c>
      <c r="Q216" s="36">
        <f>P216*1</f>
        <v>0</v>
      </c>
      <c r="R216" s="37">
        <v>0</v>
      </c>
    </row>
    <row r="217" spans="1:18" ht="21.75">
      <c r="A217" s="28" t="s">
        <v>84</v>
      </c>
      <c r="B217" s="29" t="s">
        <v>16</v>
      </c>
      <c r="C217" s="30">
        <v>3549</v>
      </c>
      <c r="D217" s="31">
        <f>ROUND(C217/18,2)</f>
        <v>197.17</v>
      </c>
      <c r="E217" s="31"/>
      <c r="F217" s="32">
        <f>SUM(D217,E218:E219)</f>
        <v>207.67</v>
      </c>
      <c r="G217" s="30">
        <v>2474</v>
      </c>
      <c r="H217" s="31">
        <f>ROUND(G217/18,2)</f>
        <v>137.44</v>
      </c>
      <c r="I217" s="31"/>
      <c r="J217" s="32">
        <f>SUM(H217,I218:I219)</f>
        <v>141.19</v>
      </c>
      <c r="K217" s="30"/>
      <c r="L217" s="31">
        <f>ROUND(K217/18,2)</f>
        <v>0</v>
      </c>
      <c r="M217" s="31"/>
      <c r="N217" s="32">
        <f>SUM(L217,M218:M219)</f>
        <v>0</v>
      </c>
      <c r="O217" s="34">
        <f t="shared" si="6"/>
        <v>6023</v>
      </c>
      <c r="P217" s="35">
        <f>ROUND(O217/36,2)</f>
        <v>167.31</v>
      </c>
      <c r="Q217" s="36" t="s">
        <v>31</v>
      </c>
      <c r="R217" s="37">
        <f>SUM(P217,Q218:Q219)</f>
        <v>174.44</v>
      </c>
    </row>
    <row r="218" spans="1:18" ht="21.75">
      <c r="A218" s="86"/>
      <c r="B218" s="29" t="s">
        <v>17</v>
      </c>
      <c r="C218" s="30">
        <v>126</v>
      </c>
      <c r="D218" s="31">
        <f>ROUND(C218/12,2)</f>
        <v>10.5</v>
      </c>
      <c r="E218" s="31">
        <f>D218*1</f>
        <v>10.5</v>
      </c>
      <c r="F218" s="32"/>
      <c r="G218" s="30">
        <v>45</v>
      </c>
      <c r="H218" s="31">
        <f>ROUND(G218/12,2)</f>
        <v>3.75</v>
      </c>
      <c r="I218" s="31">
        <f>H218*1</f>
        <v>3.75</v>
      </c>
      <c r="J218" s="32"/>
      <c r="K218" s="30"/>
      <c r="L218" s="31">
        <f>ROUND(K218/12,2)</f>
        <v>0</v>
      </c>
      <c r="M218" s="31">
        <f>L218*1</f>
        <v>0</v>
      </c>
      <c r="N218" s="32"/>
      <c r="O218" s="34">
        <f t="shared" si="6"/>
        <v>171</v>
      </c>
      <c r="P218" s="36">
        <f>ROUND(O218/24,2)</f>
        <v>7.13</v>
      </c>
      <c r="Q218" s="36">
        <f>P218*1</f>
        <v>7.13</v>
      </c>
      <c r="R218" s="37">
        <v>0</v>
      </c>
    </row>
    <row r="219" spans="1:18" ht="21.75">
      <c r="A219" s="86"/>
      <c r="B219" s="29" t="s">
        <v>18</v>
      </c>
      <c r="C219" s="30"/>
      <c r="D219" s="31">
        <f>ROUND(C219/12,2)</f>
        <v>0</v>
      </c>
      <c r="E219" s="31">
        <f>D219*1</f>
        <v>0</v>
      </c>
      <c r="F219" s="32"/>
      <c r="G219" s="30"/>
      <c r="H219" s="31">
        <f>ROUND(G219/12,2)</f>
        <v>0</v>
      </c>
      <c r="I219" s="31">
        <f>H219*1</f>
        <v>0</v>
      </c>
      <c r="J219" s="32"/>
      <c r="K219" s="30"/>
      <c r="L219" s="31">
        <f>ROUND(K219/12,2)</f>
        <v>0</v>
      </c>
      <c r="M219" s="31">
        <f>L219*1</f>
        <v>0</v>
      </c>
      <c r="N219" s="32"/>
      <c r="O219" s="69">
        <f t="shared" si="6"/>
        <v>0</v>
      </c>
      <c r="P219" s="36">
        <f>ROUND(O219/24,2)</f>
        <v>0</v>
      </c>
      <c r="Q219" s="36">
        <f>P219*1</f>
        <v>0</v>
      </c>
      <c r="R219" s="37">
        <v>0</v>
      </c>
    </row>
    <row r="220" spans="1:18" ht="21.75">
      <c r="A220" s="28" t="s">
        <v>85</v>
      </c>
      <c r="B220" s="29" t="s">
        <v>16</v>
      </c>
      <c r="C220" s="30">
        <v>1343</v>
      </c>
      <c r="D220" s="31">
        <f>ROUND(C220/18,2)</f>
        <v>74.61</v>
      </c>
      <c r="E220" s="31"/>
      <c r="F220" s="32">
        <f>SUM(D220,E221:E222)</f>
        <v>75.36</v>
      </c>
      <c r="G220" s="30">
        <v>1437</v>
      </c>
      <c r="H220" s="31">
        <f>ROUND(G220/18,2)</f>
        <v>79.83</v>
      </c>
      <c r="I220" s="31"/>
      <c r="J220" s="32">
        <f>SUM(H220,I221:I222)</f>
        <v>79.83</v>
      </c>
      <c r="K220" s="30"/>
      <c r="L220" s="31">
        <f>ROUND(K220/18,2)</f>
        <v>0</v>
      </c>
      <c r="M220" s="31"/>
      <c r="N220" s="32">
        <f>SUM(L220,M221:M222)</f>
        <v>0</v>
      </c>
      <c r="O220" s="34">
        <f t="shared" si="6"/>
        <v>2780</v>
      </c>
      <c r="P220" s="35">
        <f>ROUND(O220/36,2)</f>
        <v>77.22</v>
      </c>
      <c r="Q220" s="36" t="s">
        <v>31</v>
      </c>
      <c r="R220" s="37">
        <f>SUM(P220,Q221:Q222)</f>
        <v>77.6</v>
      </c>
    </row>
    <row r="221" spans="1:18" ht="21.75">
      <c r="A221" s="86"/>
      <c r="B221" s="29" t="s">
        <v>17</v>
      </c>
      <c r="C221" s="30">
        <v>9</v>
      </c>
      <c r="D221" s="31">
        <f>ROUND(C221/12,2)</f>
        <v>0.75</v>
      </c>
      <c r="E221" s="31">
        <f>D221*1</f>
        <v>0.75</v>
      </c>
      <c r="F221" s="32"/>
      <c r="G221" s="30"/>
      <c r="H221" s="31">
        <f>ROUND(G221/12,2)</f>
        <v>0</v>
      </c>
      <c r="I221" s="31">
        <f>H221*1</f>
        <v>0</v>
      </c>
      <c r="J221" s="32"/>
      <c r="K221" s="30"/>
      <c r="L221" s="31">
        <f>ROUND(K221/12,2)</f>
        <v>0</v>
      </c>
      <c r="M221" s="31">
        <f>L221*1</f>
        <v>0</v>
      </c>
      <c r="N221" s="32"/>
      <c r="O221" s="34">
        <f t="shared" si="6"/>
        <v>9</v>
      </c>
      <c r="P221" s="36">
        <f>ROUND(O221/24,2)</f>
        <v>0.38</v>
      </c>
      <c r="Q221" s="36">
        <f>P221*1</f>
        <v>0.38</v>
      </c>
      <c r="R221" s="37">
        <v>0</v>
      </c>
    </row>
    <row r="222" spans="1:18" ht="21.75">
      <c r="A222" s="86"/>
      <c r="B222" s="29" t="s">
        <v>18</v>
      </c>
      <c r="C222" s="30"/>
      <c r="D222" s="31">
        <f>ROUND(C222/12,2)</f>
        <v>0</v>
      </c>
      <c r="E222" s="31">
        <f>D222*1</f>
        <v>0</v>
      </c>
      <c r="F222" s="32"/>
      <c r="G222" s="30"/>
      <c r="H222" s="31">
        <f>ROUND(G222/12,2)</f>
        <v>0</v>
      </c>
      <c r="I222" s="31">
        <f>H222*1</f>
        <v>0</v>
      </c>
      <c r="J222" s="32"/>
      <c r="K222" s="30"/>
      <c r="L222" s="31">
        <f>ROUND(K222/12,2)</f>
        <v>0</v>
      </c>
      <c r="M222" s="31">
        <f>L222*1</f>
        <v>0</v>
      </c>
      <c r="N222" s="32"/>
      <c r="O222" s="69">
        <f t="shared" si="6"/>
        <v>0</v>
      </c>
      <c r="P222" s="36">
        <f>ROUND(O222/24,2)</f>
        <v>0</v>
      </c>
      <c r="Q222" s="36">
        <f>P222*1</f>
        <v>0</v>
      </c>
      <c r="R222" s="37">
        <v>0</v>
      </c>
    </row>
    <row r="223" spans="1:18" ht="21.75">
      <c r="A223" s="87" t="s">
        <v>29</v>
      </c>
      <c r="B223" s="71" t="s">
        <v>16</v>
      </c>
      <c r="C223" s="72">
        <f>SUM(C208,C211,C214,C217,C220)</f>
        <v>13334</v>
      </c>
      <c r="D223" s="73">
        <f>ROUND(C223/18,2)</f>
        <v>740.78</v>
      </c>
      <c r="E223" s="73"/>
      <c r="F223" s="74">
        <f>SUM(D223,E224:E225)</f>
        <v>769.03</v>
      </c>
      <c r="G223" s="72">
        <f>SUM(G208,G211,G214,G217,G220)</f>
        <v>12174</v>
      </c>
      <c r="H223" s="73">
        <f>ROUND(G223/18,2)</f>
        <v>676.33</v>
      </c>
      <c r="I223" s="73"/>
      <c r="J223" s="74">
        <f>SUM(H223,I224:I225)</f>
        <v>694.5</v>
      </c>
      <c r="K223" s="72">
        <f>SUM(K208,K211,K214,K217,K220)</f>
        <v>0</v>
      </c>
      <c r="L223" s="73">
        <f>ROUND(K223/18,2)</f>
        <v>0</v>
      </c>
      <c r="M223" s="73"/>
      <c r="N223" s="74">
        <f>SUM(L223,M224:M225)</f>
        <v>0</v>
      </c>
      <c r="O223" s="75">
        <f t="shared" si="6"/>
        <v>25508</v>
      </c>
      <c r="P223" s="76">
        <f>ROUND(O223/36,2)</f>
        <v>708.56</v>
      </c>
      <c r="Q223" s="77" t="s">
        <v>31</v>
      </c>
      <c r="R223" s="37">
        <f>SUM(P223,Q224:Q225)</f>
        <v>731.77</v>
      </c>
    </row>
    <row r="224" spans="1:18" ht="21.75">
      <c r="A224" s="86"/>
      <c r="B224" s="71" t="s">
        <v>17</v>
      </c>
      <c r="C224" s="72">
        <f>SUM(C209,C212,C215,C218,C221)</f>
        <v>258</v>
      </c>
      <c r="D224" s="73">
        <f>ROUND(C224/12,2)</f>
        <v>21.5</v>
      </c>
      <c r="E224" s="73">
        <f>D224*1</f>
        <v>21.5</v>
      </c>
      <c r="F224" s="74"/>
      <c r="G224" s="72">
        <f>SUM(G209,G212,G215,G218,G221)</f>
        <v>134</v>
      </c>
      <c r="H224" s="73">
        <f>ROUND(G224/12,2)</f>
        <v>11.17</v>
      </c>
      <c r="I224" s="73">
        <f>H224*1</f>
        <v>11.17</v>
      </c>
      <c r="J224" s="74"/>
      <c r="K224" s="72">
        <f>SUM(K209,K212,K215,K218,K221)</f>
        <v>0</v>
      </c>
      <c r="L224" s="73">
        <f>ROUND(K224/12,2)</f>
        <v>0</v>
      </c>
      <c r="M224" s="73">
        <f>L224*1</f>
        <v>0</v>
      </c>
      <c r="N224" s="74"/>
      <c r="O224" s="75">
        <f t="shared" si="6"/>
        <v>392</v>
      </c>
      <c r="P224" s="76">
        <f>ROUND(O224/24,2)</f>
        <v>16.33</v>
      </c>
      <c r="Q224" s="77">
        <f>P224*1</f>
        <v>16.33</v>
      </c>
      <c r="R224" s="37">
        <v>0</v>
      </c>
    </row>
    <row r="225" spans="1:18" ht="22.5" thickBot="1">
      <c r="A225" s="89"/>
      <c r="B225" s="78" t="s">
        <v>18</v>
      </c>
      <c r="C225" s="79">
        <f>SUM(C210,C213,C216,C219,C222)</f>
        <v>81</v>
      </c>
      <c r="D225" s="80">
        <f>ROUND(C225/12,2)</f>
        <v>6.75</v>
      </c>
      <c r="E225" s="80">
        <f>D225*1</f>
        <v>6.75</v>
      </c>
      <c r="F225" s="81"/>
      <c r="G225" s="79">
        <f>SUM(G210,G213,G216,G219,G222)</f>
        <v>84</v>
      </c>
      <c r="H225" s="80">
        <f>ROUND(G225/12,2)</f>
        <v>7</v>
      </c>
      <c r="I225" s="80">
        <f>H225*1</f>
        <v>7</v>
      </c>
      <c r="J225" s="81"/>
      <c r="K225" s="79">
        <f>SUM(K210,K213,K216,K219,K222)</f>
        <v>0</v>
      </c>
      <c r="L225" s="80">
        <f>ROUND(K225/12,2)</f>
        <v>0</v>
      </c>
      <c r="M225" s="80">
        <f>L225*1</f>
        <v>0</v>
      </c>
      <c r="N225" s="81"/>
      <c r="O225" s="82">
        <f t="shared" si="6"/>
        <v>165</v>
      </c>
      <c r="P225" s="83">
        <f>ROUND(O225/24,2)</f>
        <v>6.88</v>
      </c>
      <c r="Q225" s="84">
        <f>P225*1</f>
        <v>6.88</v>
      </c>
      <c r="R225" s="48">
        <v>0</v>
      </c>
    </row>
    <row r="226" spans="1:18" ht="21.75">
      <c r="A226" s="49" t="s">
        <v>86</v>
      </c>
      <c r="B226" s="64"/>
      <c r="C226" s="51"/>
      <c r="D226" s="52"/>
      <c r="E226" s="52"/>
      <c r="F226" s="53"/>
      <c r="G226" s="51"/>
      <c r="H226" s="52"/>
      <c r="I226" s="52"/>
      <c r="J226" s="53"/>
      <c r="K226" s="102"/>
      <c r="L226" s="52"/>
      <c r="M226" s="54"/>
      <c r="N226" s="53"/>
      <c r="O226" s="103"/>
      <c r="P226" s="58"/>
      <c r="Q226" s="62"/>
      <c r="R226" s="59"/>
    </row>
    <row r="227" spans="1:18" ht="21.75">
      <c r="A227" s="28" t="s">
        <v>15</v>
      </c>
      <c r="B227" s="29" t="s">
        <v>16</v>
      </c>
      <c r="C227" s="30">
        <f>639+6637+3584</f>
        <v>10860</v>
      </c>
      <c r="D227" s="31">
        <f>ROUND(C227/18,2)</f>
        <v>603.33</v>
      </c>
      <c r="E227" s="31"/>
      <c r="F227" s="32">
        <f>SUM(D227,E228:E229)</f>
        <v>603.33</v>
      </c>
      <c r="G227" s="30">
        <f>177+6534+2752</f>
        <v>9463</v>
      </c>
      <c r="H227" s="31">
        <f>ROUND(G227/18,2)</f>
        <v>525.72</v>
      </c>
      <c r="I227" s="31"/>
      <c r="J227" s="32">
        <f>SUM(H227,I228:I229)</f>
        <v>525.72</v>
      </c>
      <c r="K227" s="38">
        <f>99+675+1657</f>
        <v>2431</v>
      </c>
      <c r="L227" s="31">
        <f>ROUND(K227/18,2)</f>
        <v>135.06</v>
      </c>
      <c r="M227" s="31"/>
      <c r="N227" s="32">
        <f>SUM(L227,M228:M229)</f>
        <v>135.06</v>
      </c>
      <c r="O227" s="34">
        <f>SUM(C227,G227,K227)</f>
        <v>22754</v>
      </c>
      <c r="P227" s="35">
        <f>ROUND(O227/36,2)</f>
        <v>632.06</v>
      </c>
      <c r="Q227" s="36" t="s">
        <v>31</v>
      </c>
      <c r="R227" s="37">
        <f>SUM(P227,Q228:Q229)</f>
        <v>632.06</v>
      </c>
    </row>
    <row r="228" spans="1:18" ht="21.75">
      <c r="A228" s="86"/>
      <c r="B228" s="29" t="s">
        <v>17</v>
      </c>
      <c r="C228" s="30"/>
      <c r="D228" s="31">
        <f>ROUND(C228/12,2)</f>
        <v>0</v>
      </c>
      <c r="E228" s="31">
        <f>D228*1.8</f>
        <v>0</v>
      </c>
      <c r="F228" s="32"/>
      <c r="G228" s="30"/>
      <c r="H228" s="31">
        <f>ROUND(G228/12,2)</f>
        <v>0</v>
      </c>
      <c r="I228" s="31">
        <f>H228*1.8</f>
        <v>0</v>
      </c>
      <c r="J228" s="32"/>
      <c r="K228" s="38"/>
      <c r="L228" s="31">
        <f>ROUND(K228/12,2)</f>
        <v>0</v>
      </c>
      <c r="M228" s="31">
        <f>L228*1.8</f>
        <v>0</v>
      </c>
      <c r="N228" s="32"/>
      <c r="O228" s="69">
        <f>SUM(C228,G228,K228)</f>
        <v>0</v>
      </c>
      <c r="P228" s="36">
        <f>ROUND(O228/24,2)</f>
        <v>0</v>
      </c>
      <c r="Q228" s="36">
        <f>P228*1.8</f>
        <v>0</v>
      </c>
      <c r="R228" s="37">
        <v>0</v>
      </c>
    </row>
    <row r="229" spans="1:18" ht="22.5" thickBot="1">
      <c r="A229" s="89"/>
      <c r="B229" s="40" t="s">
        <v>18</v>
      </c>
      <c r="C229" s="41"/>
      <c r="D229" s="42">
        <f>ROUND(C229/12,2)</f>
        <v>0</v>
      </c>
      <c r="E229" s="42">
        <f>D229*1.8</f>
        <v>0</v>
      </c>
      <c r="F229" s="43"/>
      <c r="G229" s="41"/>
      <c r="H229" s="42">
        <f>ROUND(G229/12,2)</f>
        <v>0</v>
      </c>
      <c r="I229" s="42">
        <f>H229*1.8</f>
        <v>0</v>
      </c>
      <c r="J229" s="43"/>
      <c r="K229" s="44"/>
      <c r="L229" s="42">
        <f>ROUND(K229/12,2)</f>
        <v>0</v>
      </c>
      <c r="M229" s="42">
        <f>L229*1.8</f>
        <v>0</v>
      </c>
      <c r="N229" s="43"/>
      <c r="O229" s="93">
        <f>SUM(C229,G229,K229)</f>
        <v>0</v>
      </c>
      <c r="P229" s="47">
        <f>ROUND(O229/24,2)</f>
        <v>0</v>
      </c>
      <c r="Q229" s="47">
        <f>P229*1.8</f>
        <v>0</v>
      </c>
      <c r="R229" s="48">
        <v>0</v>
      </c>
    </row>
    <row r="230" spans="1:18" ht="21.75">
      <c r="A230" s="49" t="s">
        <v>87</v>
      </c>
      <c r="B230" s="64"/>
      <c r="C230" s="51"/>
      <c r="D230" s="52"/>
      <c r="E230" s="52"/>
      <c r="F230" s="53"/>
      <c r="G230" s="51"/>
      <c r="H230" s="52"/>
      <c r="I230" s="52"/>
      <c r="J230" s="53"/>
      <c r="K230" s="102"/>
      <c r="L230" s="52"/>
      <c r="M230" s="52"/>
      <c r="N230" s="53"/>
      <c r="O230" s="103"/>
      <c r="P230" s="58"/>
      <c r="Q230" s="58"/>
      <c r="R230" s="59"/>
    </row>
    <row r="231" spans="1:18" ht="21.75">
      <c r="A231" s="28" t="s">
        <v>15</v>
      </c>
      <c r="B231" s="29" t="s">
        <v>16</v>
      </c>
      <c r="C231" s="30"/>
      <c r="D231" s="31">
        <f>ROUND(C231/18,2)</f>
        <v>0</v>
      </c>
      <c r="E231" s="31"/>
      <c r="F231" s="32">
        <f>SUM(D231,E232:E233)</f>
        <v>61.2</v>
      </c>
      <c r="G231" s="30"/>
      <c r="H231" s="31">
        <f>ROUND(G231/18,2)</f>
        <v>0</v>
      </c>
      <c r="I231" s="31"/>
      <c r="J231" s="32">
        <f>SUM(H231,I232:I233)</f>
        <v>0</v>
      </c>
      <c r="K231" s="38"/>
      <c r="L231" s="31">
        <f>ROUND(K231/18,2)</f>
        <v>0</v>
      </c>
      <c r="M231" s="31"/>
      <c r="N231" s="32">
        <f>SUM(L231,M232:M233)</f>
        <v>5.4</v>
      </c>
      <c r="O231" s="34">
        <f>SUM(C231,G231,K231)</f>
        <v>0</v>
      </c>
      <c r="P231" s="35">
        <f>ROUND(O231/36,2)</f>
        <v>0</v>
      </c>
      <c r="Q231" s="36" t="s">
        <v>31</v>
      </c>
      <c r="R231" s="37">
        <f>SUM(P231,Q232:Q233)</f>
        <v>33.300000000000004</v>
      </c>
    </row>
    <row r="232" spans="1:18" ht="21.75">
      <c r="A232" s="86"/>
      <c r="B232" s="29" t="s">
        <v>17</v>
      </c>
      <c r="C232" s="30"/>
      <c r="D232" s="31">
        <f>ROUND(C232/12,2)</f>
        <v>0</v>
      </c>
      <c r="E232" s="31">
        <f>D232*1.8</f>
        <v>0</v>
      </c>
      <c r="F232" s="32"/>
      <c r="G232" s="30"/>
      <c r="H232" s="31">
        <f>ROUND(G232/12,2)</f>
        <v>0</v>
      </c>
      <c r="I232" s="31">
        <f>H232*1.8</f>
        <v>0</v>
      </c>
      <c r="J232" s="32"/>
      <c r="K232" s="38"/>
      <c r="L232" s="31">
        <f>ROUND(K232/12,2)</f>
        <v>0</v>
      </c>
      <c r="M232" s="31">
        <f>L232*1.8</f>
        <v>0</v>
      </c>
      <c r="N232" s="32"/>
      <c r="O232" s="69">
        <f>SUM(C232,G232,K232)</f>
        <v>0</v>
      </c>
      <c r="P232" s="36">
        <f>ROUND(O232/24,2)</f>
        <v>0</v>
      </c>
      <c r="Q232" s="36">
        <f>P232*1.8</f>
        <v>0</v>
      </c>
      <c r="R232" s="37">
        <v>0</v>
      </c>
    </row>
    <row r="233" spans="1:18" ht="22.5" thickBot="1">
      <c r="A233" s="89"/>
      <c r="B233" s="40" t="s">
        <v>18</v>
      </c>
      <c r="C233" s="41">
        <v>408</v>
      </c>
      <c r="D233" s="42">
        <f>ROUND(C233/12,2)</f>
        <v>34</v>
      </c>
      <c r="E233" s="42">
        <f>D233*1.8</f>
        <v>61.2</v>
      </c>
      <c r="F233" s="43"/>
      <c r="G233" s="41"/>
      <c r="H233" s="42">
        <f>ROUND(G233/12,2)</f>
        <v>0</v>
      </c>
      <c r="I233" s="42">
        <f>H233*1.8</f>
        <v>0</v>
      </c>
      <c r="J233" s="43"/>
      <c r="K233" s="44">
        <v>36</v>
      </c>
      <c r="L233" s="42">
        <f>ROUND(K233/12,2)</f>
        <v>3</v>
      </c>
      <c r="M233" s="42">
        <f>L233*1.8</f>
        <v>5.4</v>
      </c>
      <c r="N233" s="43"/>
      <c r="O233" s="93">
        <f>SUM(C233,G233,K233)</f>
        <v>444</v>
      </c>
      <c r="P233" s="47">
        <f>ROUND(O233/24,2)</f>
        <v>18.5</v>
      </c>
      <c r="Q233" s="47">
        <f>P233*1.8</f>
        <v>33.300000000000004</v>
      </c>
      <c r="R233" s="48">
        <v>0</v>
      </c>
    </row>
    <row r="234" spans="1:18" ht="21.75">
      <c r="A234" s="49" t="s">
        <v>88</v>
      </c>
      <c r="B234" s="64"/>
      <c r="C234" s="51"/>
      <c r="D234" s="52"/>
      <c r="E234" s="52"/>
      <c r="F234" s="53"/>
      <c r="G234" s="51"/>
      <c r="H234" s="52"/>
      <c r="I234" s="52"/>
      <c r="J234" s="53"/>
      <c r="K234" s="102"/>
      <c r="L234" s="52"/>
      <c r="M234" s="52"/>
      <c r="N234" s="53"/>
      <c r="O234" s="103"/>
      <c r="P234" s="58"/>
      <c r="Q234" s="58"/>
      <c r="R234" s="59"/>
    </row>
    <row r="235" spans="1:18" ht="21.75">
      <c r="A235" s="28" t="s">
        <v>31</v>
      </c>
      <c r="B235" s="29" t="s">
        <v>16</v>
      </c>
      <c r="C235" s="30"/>
      <c r="D235" s="31">
        <f>ROUND(C235/18,2)</f>
        <v>0</v>
      </c>
      <c r="E235" s="31"/>
      <c r="F235" s="32">
        <f>SUM(D235,E236:E237)</f>
        <v>66.15</v>
      </c>
      <c r="G235" s="30"/>
      <c r="H235" s="31">
        <f>ROUND(G235/18,2)</f>
        <v>0</v>
      </c>
      <c r="I235" s="31"/>
      <c r="J235" s="32">
        <f>SUM(H235,I236:I237)</f>
        <v>80.694</v>
      </c>
      <c r="K235" s="38"/>
      <c r="L235" s="31">
        <f>ROUND(K235/18,2)</f>
        <v>0</v>
      </c>
      <c r="M235" s="31"/>
      <c r="N235" s="32">
        <f>SUM(L235,M236:M237)</f>
        <v>19.8</v>
      </c>
      <c r="O235" s="34">
        <f>SUM(C235,G235,K235)</f>
        <v>0</v>
      </c>
      <c r="P235" s="35">
        <f>ROUND(O235/36,2)</f>
        <v>0</v>
      </c>
      <c r="Q235" s="36" t="s">
        <v>31</v>
      </c>
      <c r="R235" s="37">
        <f>SUM(P235,Q236:Q237)</f>
        <v>83.322</v>
      </c>
    </row>
    <row r="236" spans="1:18" ht="21.75">
      <c r="A236" s="86"/>
      <c r="B236" s="29" t="s">
        <v>17</v>
      </c>
      <c r="C236" s="30">
        <v>441</v>
      </c>
      <c r="D236" s="31">
        <f>ROUND(C236/12,2)</f>
        <v>36.75</v>
      </c>
      <c r="E236" s="31">
        <f>D236*1.8</f>
        <v>66.15</v>
      </c>
      <c r="F236" s="32"/>
      <c r="G236" s="30">
        <v>538</v>
      </c>
      <c r="H236" s="31">
        <f>ROUND(G236/12,2)</f>
        <v>44.83</v>
      </c>
      <c r="I236" s="97">
        <f>H236*1.8</f>
        <v>80.694</v>
      </c>
      <c r="J236" s="32"/>
      <c r="K236" s="38">
        <v>132</v>
      </c>
      <c r="L236" s="31">
        <f>ROUND(K236/12,2)</f>
        <v>11</v>
      </c>
      <c r="M236" s="31">
        <f>L236*1.8</f>
        <v>19.8</v>
      </c>
      <c r="N236" s="32"/>
      <c r="O236" s="69">
        <f>SUM(C236,G236,K236)</f>
        <v>1111</v>
      </c>
      <c r="P236" s="36">
        <f>ROUND(O236/24,2)</f>
        <v>46.29</v>
      </c>
      <c r="Q236" s="36">
        <f>P236*1.8</f>
        <v>83.322</v>
      </c>
      <c r="R236" s="37">
        <v>0</v>
      </c>
    </row>
    <row r="237" spans="1:18" ht="22.5" thickBot="1">
      <c r="A237" s="89"/>
      <c r="B237" s="40" t="s">
        <v>18</v>
      </c>
      <c r="C237" s="41"/>
      <c r="D237" s="42">
        <f>ROUND(C237/12,2)</f>
        <v>0</v>
      </c>
      <c r="E237" s="42">
        <f>D237*1.8</f>
        <v>0</v>
      </c>
      <c r="F237" s="43"/>
      <c r="G237" s="41"/>
      <c r="H237" s="42">
        <f>ROUND(G237/12,2)</f>
        <v>0</v>
      </c>
      <c r="I237" s="42">
        <f>H237*1.8</f>
        <v>0</v>
      </c>
      <c r="J237" s="43"/>
      <c r="K237" s="44"/>
      <c r="L237" s="42">
        <f>ROUND(K237/12,2)</f>
        <v>0</v>
      </c>
      <c r="M237" s="42">
        <f>L237*1.8</f>
        <v>0</v>
      </c>
      <c r="N237" s="43"/>
      <c r="O237" s="93">
        <f>SUM(C237,G237,K237)</f>
        <v>0</v>
      </c>
      <c r="P237" s="47">
        <f>ROUND(O237/24,2)</f>
        <v>0</v>
      </c>
      <c r="Q237" s="47">
        <f>P237*1.8</f>
        <v>0</v>
      </c>
      <c r="R237" s="48">
        <v>0</v>
      </c>
    </row>
    <row r="238" spans="1:18" ht="21.75">
      <c r="A238" s="49" t="s">
        <v>89</v>
      </c>
      <c r="B238" s="64"/>
      <c r="C238" s="51"/>
      <c r="D238" s="52"/>
      <c r="E238" s="52"/>
      <c r="F238" s="53"/>
      <c r="G238" s="51"/>
      <c r="H238" s="52"/>
      <c r="I238" s="52"/>
      <c r="J238" s="53"/>
      <c r="K238" s="102"/>
      <c r="L238" s="52"/>
      <c r="M238" s="52"/>
      <c r="N238" s="53"/>
      <c r="O238" s="103"/>
      <c r="P238" s="58"/>
      <c r="Q238" s="58"/>
      <c r="R238" s="59"/>
    </row>
    <row r="239" spans="1:18" ht="21.75">
      <c r="A239" s="28" t="s">
        <v>15</v>
      </c>
      <c r="B239" s="29" t="s">
        <v>16</v>
      </c>
      <c r="C239" s="30"/>
      <c r="D239" s="31">
        <f>ROUND(C239/18,2)</f>
        <v>0</v>
      </c>
      <c r="E239" s="31"/>
      <c r="F239" s="32">
        <f>SUM(D239,E240:E241)</f>
        <v>291.45599999999996</v>
      </c>
      <c r="G239" s="30"/>
      <c r="H239" s="31">
        <f>ROUND(G239/18,2)</f>
        <v>0</v>
      </c>
      <c r="I239" s="31"/>
      <c r="J239" s="32">
        <f>SUM(H239,I240:I241)</f>
        <v>284.40000000000003</v>
      </c>
      <c r="K239" s="30"/>
      <c r="L239" s="31">
        <f>ROUND(K239/18,2)</f>
        <v>0</v>
      </c>
      <c r="M239" s="31"/>
      <c r="N239" s="32">
        <f>SUM(L239,M240:M241)</f>
        <v>0</v>
      </c>
      <c r="O239" s="34">
        <f>SUM(C239,G239,K239)</f>
        <v>0</v>
      </c>
      <c r="P239" s="35">
        <f>ROUND(O239/36,2)</f>
        <v>0</v>
      </c>
      <c r="Q239" s="36" t="s">
        <v>31</v>
      </c>
      <c r="R239" s="37">
        <f>SUM(P239,Q240:Q241)</f>
        <v>287.92800000000005</v>
      </c>
    </row>
    <row r="240" spans="1:18" ht="21.75">
      <c r="A240" s="86"/>
      <c r="B240" s="29" t="s">
        <v>17</v>
      </c>
      <c r="C240" s="30">
        <f>144+36</f>
        <v>180</v>
      </c>
      <c r="D240" s="31">
        <f>ROUND(C240/12,2)</f>
        <v>15</v>
      </c>
      <c r="E240" s="31">
        <f>D240*1.8</f>
        <v>27</v>
      </c>
      <c r="F240" s="32"/>
      <c r="G240" s="30">
        <f>171+33</f>
        <v>204</v>
      </c>
      <c r="H240" s="31">
        <f>ROUND(G240/12,2)</f>
        <v>17</v>
      </c>
      <c r="I240" s="31">
        <f>H240*1.8</f>
        <v>30.6</v>
      </c>
      <c r="J240" s="32"/>
      <c r="K240" s="30"/>
      <c r="L240" s="31">
        <f>ROUND(K240/12,2)</f>
        <v>0</v>
      </c>
      <c r="M240" s="31">
        <f>L240*1.8</f>
        <v>0</v>
      </c>
      <c r="N240" s="32"/>
      <c r="O240" s="69">
        <f>SUM(C240,G240,K240)</f>
        <v>384</v>
      </c>
      <c r="P240" s="36">
        <f>ROUND(O240/24,2)</f>
        <v>16</v>
      </c>
      <c r="Q240" s="36">
        <f>P240*1.8</f>
        <v>28.8</v>
      </c>
      <c r="R240" s="37">
        <v>0</v>
      </c>
    </row>
    <row r="241" spans="1:18" ht="22.5" thickBot="1">
      <c r="A241" s="89"/>
      <c r="B241" s="40" t="s">
        <v>18</v>
      </c>
      <c r="C241" s="41">
        <f>414+1349</f>
        <v>1763</v>
      </c>
      <c r="D241" s="42">
        <f>ROUND(C241/12,2)</f>
        <v>146.92</v>
      </c>
      <c r="E241" s="42">
        <f>D241*1.8</f>
        <v>264.45599999999996</v>
      </c>
      <c r="F241" s="43"/>
      <c r="G241" s="41">
        <f>371+1321</f>
        <v>1692</v>
      </c>
      <c r="H241" s="42">
        <f>ROUND(G241/12,2)</f>
        <v>141</v>
      </c>
      <c r="I241" s="42">
        <f>H241*1.8</f>
        <v>253.8</v>
      </c>
      <c r="J241" s="43"/>
      <c r="K241" s="41"/>
      <c r="L241" s="42">
        <f>ROUND(K241/12,2)</f>
        <v>0</v>
      </c>
      <c r="M241" s="42">
        <f>L241*1.8</f>
        <v>0</v>
      </c>
      <c r="N241" s="43"/>
      <c r="O241" s="93">
        <f>SUM(C241,G241,K241)</f>
        <v>3455</v>
      </c>
      <c r="P241" s="47">
        <f>ROUND(O241/24,2)</f>
        <v>143.96</v>
      </c>
      <c r="Q241" s="47">
        <f>P241*1.8</f>
        <v>259.12800000000004</v>
      </c>
      <c r="R241" s="48">
        <v>0</v>
      </c>
    </row>
    <row r="242" spans="1:18" ht="21.75">
      <c r="A242" s="49" t="s">
        <v>90</v>
      </c>
      <c r="B242" s="64"/>
      <c r="C242" s="51"/>
      <c r="D242" s="52"/>
      <c r="E242" s="52"/>
      <c r="F242" s="53"/>
      <c r="G242" s="51"/>
      <c r="H242" s="52"/>
      <c r="I242" s="52"/>
      <c r="J242" s="53"/>
      <c r="K242" s="102"/>
      <c r="L242" s="52"/>
      <c r="M242" s="52"/>
      <c r="N242" s="53"/>
      <c r="O242" s="103"/>
      <c r="P242" s="58"/>
      <c r="Q242" s="58"/>
      <c r="R242" s="59"/>
    </row>
    <row r="243" spans="1:18" ht="21.75">
      <c r="A243" s="28" t="s">
        <v>15</v>
      </c>
      <c r="B243" s="29" t="s">
        <v>16</v>
      </c>
      <c r="C243" s="30">
        <v>18006</v>
      </c>
      <c r="D243" s="31">
        <f>ROUND(C243/18,2)</f>
        <v>1000.33</v>
      </c>
      <c r="E243" s="31"/>
      <c r="F243" s="32">
        <f>SUM(D243,E244:E245)</f>
        <v>1142.53</v>
      </c>
      <c r="G243" s="30">
        <v>25857</v>
      </c>
      <c r="H243" s="31">
        <f>ROUND(G243/18,2)</f>
        <v>1436.5</v>
      </c>
      <c r="I243" s="31"/>
      <c r="J243" s="32">
        <f>SUM(H243,I244:I245)</f>
        <v>1517.662</v>
      </c>
      <c r="K243" s="30">
        <v>2841</v>
      </c>
      <c r="L243" s="31">
        <f>ROUND(K243/18,2)</f>
        <v>157.83</v>
      </c>
      <c r="M243" s="31"/>
      <c r="N243" s="32">
        <f>SUM(L243,M244:M245)</f>
        <v>166.83</v>
      </c>
      <c r="O243" s="34">
        <f>SUM(C243,G243,K243)</f>
        <v>46704</v>
      </c>
      <c r="P243" s="35">
        <f>ROUND(O243/36,2)</f>
        <v>1297.33</v>
      </c>
      <c r="Q243" s="36" t="s">
        <v>31</v>
      </c>
      <c r="R243" s="37">
        <f>SUM(P243,Q244:Q245)</f>
        <v>1413.502</v>
      </c>
    </row>
    <row r="244" spans="1:18" ht="21.75">
      <c r="A244" s="86"/>
      <c r="B244" s="29" t="s">
        <v>17</v>
      </c>
      <c r="C244" s="30">
        <v>534</v>
      </c>
      <c r="D244" s="31">
        <f>ROUND(C244/12,2)</f>
        <v>44.5</v>
      </c>
      <c r="E244" s="31">
        <f>D244*1.8</f>
        <v>80.10000000000001</v>
      </c>
      <c r="F244" s="32"/>
      <c r="G244" s="30">
        <v>104</v>
      </c>
      <c r="H244" s="31">
        <f>ROUND(G244/12,2)</f>
        <v>8.67</v>
      </c>
      <c r="I244" s="31">
        <f>H244*1.8</f>
        <v>15.606</v>
      </c>
      <c r="J244" s="32"/>
      <c r="K244" s="30"/>
      <c r="L244" s="31">
        <f>ROUND(K244/12,2)</f>
        <v>0</v>
      </c>
      <c r="M244" s="31">
        <f>L244*1.8</f>
        <v>0</v>
      </c>
      <c r="N244" s="32"/>
      <c r="O244" s="69">
        <f>SUM(C244,G244,K244)</f>
        <v>638</v>
      </c>
      <c r="P244" s="36">
        <f>ROUND(O244/24,2)</f>
        <v>26.58</v>
      </c>
      <c r="Q244" s="36">
        <f>P244*1.8</f>
        <v>47.844</v>
      </c>
      <c r="R244" s="37">
        <v>0</v>
      </c>
    </row>
    <row r="245" spans="1:18" ht="22.5" thickBot="1">
      <c r="A245" s="89"/>
      <c r="B245" s="40" t="s">
        <v>18</v>
      </c>
      <c r="C245" s="41">
        <v>414</v>
      </c>
      <c r="D245" s="42">
        <f>ROUND(C245/12,2)</f>
        <v>34.5</v>
      </c>
      <c r="E245" s="42">
        <f>D245*1.8</f>
        <v>62.1</v>
      </c>
      <c r="F245" s="43"/>
      <c r="G245" s="41">
        <v>437</v>
      </c>
      <c r="H245" s="42">
        <f>ROUND(G245/12,2)</f>
        <v>36.42</v>
      </c>
      <c r="I245" s="42">
        <f>H245*1.8</f>
        <v>65.55600000000001</v>
      </c>
      <c r="J245" s="43"/>
      <c r="K245" s="41">
        <v>60</v>
      </c>
      <c r="L245" s="42">
        <f>ROUND(K245/12,2)</f>
        <v>5</v>
      </c>
      <c r="M245" s="42">
        <f>L245*1.8</f>
        <v>9</v>
      </c>
      <c r="N245" s="43"/>
      <c r="O245" s="93">
        <f>SUM(C245,G245,K245)</f>
        <v>911</v>
      </c>
      <c r="P245" s="47">
        <f>ROUND(O245/24,2)</f>
        <v>37.96</v>
      </c>
      <c r="Q245" s="47">
        <f>P245*1.8</f>
        <v>68.328</v>
      </c>
      <c r="R245" s="48">
        <v>0</v>
      </c>
    </row>
    <row r="246" spans="1:18" s="2" customFormat="1" ht="21.75">
      <c r="A246" s="104" t="s">
        <v>91</v>
      </c>
      <c r="B246" s="105" t="s">
        <v>16</v>
      </c>
      <c r="C246" s="106">
        <f>SUM(C5,C9,C13,C41,C45,C49,C86,C99,C103,C107,C141,C145,C167,C171,C199,C204,C223,C227,C231,C235,C239,C243)</f>
        <v>384110</v>
      </c>
      <c r="D246" s="106">
        <f>SUM(D5,D9,D13,D41,D45,D49,D86,D99,D103,D107,D141,D145,D167,D171,D199,D204,D223,D227,D231,D235,D239,D243)</f>
        <v>21339.440000000002</v>
      </c>
      <c r="E246" s="106"/>
      <c r="F246" s="107">
        <f>ROUND(SUM(D246,E247:E249),2)</f>
        <v>23751.84</v>
      </c>
      <c r="G246" s="106">
        <f>SUM(G5,G9,G13,G41,G45,G49,G86,G99,G103,G107,G141,G145,G167,G171,G199,G204,G223,G227,G231,G235,G239,G243)</f>
        <v>356044</v>
      </c>
      <c r="H246" s="106">
        <f>SUM(H5,H9,H13,H41,H45,H49,H86,H99,H103,H107,H141,H145,H167,H171,H199,H204,H223,H227,H231,H235,H239,H243)</f>
        <v>19780.22</v>
      </c>
      <c r="I246" s="106"/>
      <c r="J246" s="107">
        <f>ROUND(SUM(H246,I247:I249),2)</f>
        <v>21569.6</v>
      </c>
      <c r="K246" s="106">
        <f>SUM(K5,K9,K13,K41,K45,K49,K86,K99,K103,K107,K141,K145,K167,K171,K199,K204,K223,K227,K231,K235,K239,K243)</f>
        <v>12960</v>
      </c>
      <c r="L246" s="106">
        <f>SUM(L5,L9,L13,L41,L45,L49,L86,L99,L103,L107,L141,L145,L167,L171,L199,L204,L223,L227,L231,L235,L239,L243)</f>
        <v>720.0000000000001</v>
      </c>
      <c r="M246" s="106"/>
      <c r="N246" s="107">
        <f>ROUND(SUM(L246,M247:M249),2)</f>
        <v>926.4</v>
      </c>
      <c r="O246" s="106">
        <f>SUM(O5,O9,O13,O41,O45,O49,O86,O99,O103,O107,O141,O145,O167,O171,O199,O204,O223,O227,O231,O235,O239,O243)</f>
        <v>753114</v>
      </c>
      <c r="P246" s="106">
        <f>SUM(P5,P9,P13,P41,P45,P49,P86,P99,P103,P107,P141,P145,P167,P171,P199,P204,P223,P227,P231,P235,P239,P243)</f>
        <v>20919.840000000004</v>
      </c>
      <c r="Q246" s="106">
        <f>SUM(Q5,Q9,Q13,Q41,Q45,Q49,Q86,Q99,Q103,Q107,Q141,Q145,Q167,Q171,Q199,Q204,Q223,Q227,Q231,Q235,Q239,Q243)</f>
        <v>0</v>
      </c>
      <c r="R246" s="107">
        <f>ROUND(SUM(P246,Q247:Q249),2)</f>
        <v>23123.97</v>
      </c>
    </row>
    <row r="247" spans="1:18" s="2" customFormat="1" ht="21.75">
      <c r="A247" s="108"/>
      <c r="B247" s="105" t="s">
        <v>72</v>
      </c>
      <c r="C247" s="106">
        <f>SUM(C200)</f>
        <v>984</v>
      </c>
      <c r="D247" s="106">
        <f>SUM(D200)</f>
        <v>82</v>
      </c>
      <c r="E247" s="106">
        <f>SUM(E200)</f>
        <v>123</v>
      </c>
      <c r="F247" s="109">
        <v>0</v>
      </c>
      <c r="G247" s="106">
        <f>SUM(G200)</f>
        <v>562</v>
      </c>
      <c r="H247" s="106">
        <f>SUM(H200)</f>
        <v>46.83</v>
      </c>
      <c r="I247" s="106">
        <f>SUM(I200)</f>
        <v>70.245</v>
      </c>
      <c r="J247" s="109">
        <v>0</v>
      </c>
      <c r="K247" s="106">
        <f>SUM(K200)</f>
        <v>0</v>
      </c>
      <c r="L247" s="106">
        <f>SUM(L200)</f>
        <v>0</v>
      </c>
      <c r="M247" s="106">
        <f>SUM(M200)</f>
        <v>0</v>
      </c>
      <c r="N247" s="109">
        <v>0</v>
      </c>
      <c r="O247" s="106">
        <f>SUM(O200)</f>
        <v>1546</v>
      </c>
      <c r="P247" s="106">
        <f>SUM(P200)</f>
        <v>64.42</v>
      </c>
      <c r="Q247" s="106">
        <f>SUM(Q200)</f>
        <v>96.63</v>
      </c>
      <c r="R247" s="109">
        <v>0</v>
      </c>
    </row>
    <row r="248" spans="1:18" s="2" customFormat="1" ht="21.75">
      <c r="A248" s="108"/>
      <c r="B248" s="105" t="s">
        <v>17</v>
      </c>
      <c r="C248" s="110">
        <f>SUM(C6,C10,C14,C42,C46,C50,C87,C100,C104,C108,C142,C146,C168,C172,C201,C205,C224,C228,C232,C236,C240,C244)</f>
        <v>8576</v>
      </c>
      <c r="D248" s="110">
        <f>SUM(D6,D10,D14,D42,D46,D50,D87,D100,D104,D108,D142,D146,D168,D172,D201,D205,D224,D228,D232,D236,D240,D244)</f>
        <v>714.6700000000001</v>
      </c>
      <c r="E248" s="110">
        <f>SUM(E6,E10,E14,E42,E46,E50,E87,E100,E104,E108,E142,E146,E168,E172,E201,E205,E224,E228,E232,E236,E240,E244)</f>
        <v>1216.3899999999999</v>
      </c>
      <c r="F248" s="109">
        <v>0</v>
      </c>
      <c r="G248" s="110">
        <f>SUM(G6,G10,G14,G42,G46,G50,G87,G100,G104,G108,G142,G146,G168,G172,G201,G205,G224,G228,G232,G236,G240,G244)</f>
        <v>5836.58</v>
      </c>
      <c r="H248" s="110">
        <f>SUM(H6,H10,H14,H42,H46,H50,H87,H100,H104,H108,H142,H146,H168,H172,H201,H205,H224,H228,H232,H236,H240,H244)</f>
        <v>486.4000000000001</v>
      </c>
      <c r="I248" s="110">
        <f>SUM(I6,I10,I14,I42,I46,I50,I87,I100,I104,I108,I142,I146,I168,I172,I201,I205,I224,I228,I232,I236,I240,I244)</f>
        <v>812.7499999999999</v>
      </c>
      <c r="J248" s="109">
        <v>0</v>
      </c>
      <c r="K248" s="110">
        <f>SUM(K6,K10,K14,K42,K46,K50,K87,K100,K104,K108,K142,K146,K168,K172,K201,K205,K224,K228,K232,K236,K240,K244)</f>
        <v>1276</v>
      </c>
      <c r="L248" s="110">
        <f>SUM(L6,L10,L14,L42,L46,L50,L87,L100,L104,L108,L142,L146,L168,L172,L201,L205,L224,L228,L232,L236,L240,L244)</f>
        <v>106.33</v>
      </c>
      <c r="M248" s="110">
        <f>SUM(M6,M10,M14,M42,M46,M50,M87,M100,M104,M108,M142,M146,M168,M172,M201,M205,M224,M228,M232,M236,M240,M244)</f>
        <v>184.495</v>
      </c>
      <c r="N248" s="109">
        <v>0</v>
      </c>
      <c r="O248" s="110">
        <f>SUM(O6,O10,O14,O42,O46,O50,O87,O100,O104,O108,O142,O146,O168,O172,O201,O205,O224,O228,O232,O236,O240,O244)</f>
        <v>15688.58</v>
      </c>
      <c r="P248" s="110">
        <f>SUM(P6,P10,P14,P42,P46,P50,P87,P100,P104,P108,P142,P146,P168,P172,P201,P205,P224,P228,P232,P236,P240,P244)</f>
        <v>653.7</v>
      </c>
      <c r="Q248" s="110">
        <f>SUM(Q6,Q10,Q14,Q42,Q46,Q50,Q87,Q100,Q104,Q108,Q142,Q146,Q168,Q172,Q201,Q205,Q224,Q228,Q232,Q236,Q240,Q244)</f>
        <v>1106.826</v>
      </c>
      <c r="R248" s="109">
        <v>0</v>
      </c>
    </row>
    <row r="249" spans="1:18" s="2" customFormat="1" ht="22.5" thickBot="1">
      <c r="A249" s="111"/>
      <c r="B249" s="112" t="s">
        <v>18</v>
      </c>
      <c r="C249" s="113">
        <f>SUM(C7,C11,C15,C43,C47,C51,C88,C101,C105,C109,C143,C147,C169,C173,C202,C206,C225,C229,C233,C237,C241,C245)</f>
        <v>7776</v>
      </c>
      <c r="D249" s="113">
        <f>SUM(D7,D11,D15,D43,D47,D51,D88,D101,D105,D109,D143,D147,D169,D173,D202,D206,D225,D229,D233,D237,D241,D245)</f>
        <v>648.01</v>
      </c>
      <c r="E249" s="113">
        <f>SUM(E7,E11,E15,E43,E47,E51,E88,E101,E105,E109,E143,E147,E169,E173,E202,E206,E225,E229,E233,E237,E241,E245)</f>
        <v>1073.008</v>
      </c>
      <c r="F249" s="114">
        <v>0</v>
      </c>
      <c r="G249" s="113">
        <f>SUM(G7,G11,G15,G43,G47,G51,G88,G101,G105,G109,G143,G147,G169,G173,G202,G206,G225,G229,G233,G237,G241,G245)</f>
        <v>6622</v>
      </c>
      <c r="H249" s="113">
        <f>SUM(H7,H11,H15,H43,H47,H51,H88,H101,H105,H109,H143,H147,H169,H173,H202,H206,H225,H229,H233,H237,H241,H245)</f>
        <v>551.84</v>
      </c>
      <c r="I249" s="113">
        <f>SUM(I7,I11,I15,I43,I47,I51,I88,I101,I105,I109,I143,I147,I169,I173,I202,I206,I225,I229,I233,I237,I241,I245)</f>
        <v>906.383</v>
      </c>
      <c r="J249" s="114">
        <v>0</v>
      </c>
      <c r="K249" s="113">
        <f>SUM(K7,K11,K15,K43,K47,K51,K88,K101,K105,K109,K143,K147,K169,K173,K202,K206,K225,K229,K233,K237,K241,K245)</f>
        <v>162</v>
      </c>
      <c r="L249" s="113">
        <f>SUM(L7,L11,L15,L43,L47,L51,L88,L101,L105,L109,L143,L147,L169,L173,L202,L206,L225,L229,L233,L237,L241,L245)</f>
        <v>13.5</v>
      </c>
      <c r="M249" s="113">
        <f>SUM(M7,M11,M15,M43,M47,M51,M88,M101,M105,M109,M143,M147,M169,M173,M202,M206,M225,M229,M233,M237,M241,M245)</f>
        <v>21.9</v>
      </c>
      <c r="N249" s="114">
        <v>0</v>
      </c>
      <c r="O249" s="113">
        <f>SUM(O7,O11,O15,O43,O47,O51,O88,O101,O105,O109,O143,O147,O169,O173,O202,O206,O225,O229,O233,O237,O241,O245)</f>
        <v>14560</v>
      </c>
      <c r="P249" s="113">
        <f>SUM(P7,P11,P15,P43,P47,P51,P88,P101,P105,P109,P143,P147,P169,P173,P202,P206,P225,P229,P233,P237,P241,P245)</f>
        <v>606.69</v>
      </c>
      <c r="Q249" s="113">
        <f>SUM(Q7,Q11,Q15,Q43,Q47,Q51,Q88,Q101,Q105,Q109,Q143,Q147,Q169,Q173,Q202,Q206,Q225,Q229,Q233,Q237,Q241,Q245)</f>
        <v>1000.669</v>
      </c>
      <c r="R249" s="114">
        <v>0</v>
      </c>
    </row>
    <row r="250" spans="1:18" ht="21.75">
      <c r="A250" s="115" t="s">
        <v>92</v>
      </c>
      <c r="B250" s="116"/>
      <c r="C250" s="117"/>
      <c r="D250" s="118"/>
      <c r="E250" s="118"/>
      <c r="F250" s="119"/>
      <c r="G250" s="117"/>
      <c r="H250" s="118"/>
      <c r="I250" s="120"/>
      <c r="J250" s="119"/>
      <c r="K250" s="121"/>
      <c r="L250" s="118"/>
      <c r="M250" s="120"/>
      <c r="N250" s="119"/>
      <c r="O250" s="121"/>
      <c r="P250" s="120"/>
      <c r="Q250" s="120"/>
      <c r="R250" s="122"/>
    </row>
    <row r="251" spans="1:18" ht="21.75">
      <c r="A251" s="70" t="s">
        <v>93</v>
      </c>
      <c r="B251" s="123"/>
      <c r="C251" s="30"/>
      <c r="D251" s="31"/>
      <c r="E251" s="31"/>
      <c r="F251" s="32"/>
      <c r="G251" s="30"/>
      <c r="H251" s="31"/>
      <c r="I251" s="97"/>
      <c r="J251" s="32"/>
      <c r="K251" s="124"/>
      <c r="L251" s="31"/>
      <c r="M251" s="97"/>
      <c r="N251" s="32"/>
      <c r="O251" s="88"/>
      <c r="P251" s="35"/>
      <c r="Q251" s="35"/>
      <c r="R251" s="37"/>
    </row>
    <row r="252" spans="1:18" ht="21.75">
      <c r="A252" s="28" t="s">
        <v>15</v>
      </c>
      <c r="B252" s="29" t="s">
        <v>16</v>
      </c>
      <c r="C252" s="30">
        <f>580+3097+276</f>
        <v>3953</v>
      </c>
      <c r="D252" s="31">
        <f>ROUND(C252/18,2)</f>
        <v>219.61</v>
      </c>
      <c r="E252" s="31"/>
      <c r="F252" s="32">
        <f>SUM(D252,E253:E254)</f>
        <v>219.61</v>
      </c>
      <c r="G252" s="30">
        <f>2777+603</f>
        <v>3380</v>
      </c>
      <c r="H252" s="31">
        <f>ROUND(G252/18,2)</f>
        <v>187.78</v>
      </c>
      <c r="I252" s="31"/>
      <c r="J252" s="32">
        <f>SUM(H252,I253:I254)</f>
        <v>187.78</v>
      </c>
      <c r="K252" s="38"/>
      <c r="L252" s="31">
        <f>ROUND(K252/18,2)</f>
        <v>0</v>
      </c>
      <c r="M252" s="31"/>
      <c r="N252" s="32">
        <f>SUM(L252,M253:M254)</f>
        <v>0</v>
      </c>
      <c r="O252" s="34">
        <f>SUM(C252,G252,K252)</f>
        <v>7333</v>
      </c>
      <c r="P252" s="35">
        <f>ROUND(O252/36,2)</f>
        <v>203.69</v>
      </c>
      <c r="Q252" s="36" t="s">
        <v>31</v>
      </c>
      <c r="R252" s="37">
        <f>SUM(P252,Q253:Q254)</f>
        <v>203.69</v>
      </c>
    </row>
    <row r="253" spans="1:18" ht="21.75">
      <c r="A253" s="86"/>
      <c r="B253" s="29" t="s">
        <v>17</v>
      </c>
      <c r="C253" s="30"/>
      <c r="D253" s="31">
        <f>ROUND(C253/12,2)</f>
        <v>0</v>
      </c>
      <c r="E253" s="31">
        <f>D253*2</f>
        <v>0</v>
      </c>
      <c r="F253" s="32"/>
      <c r="G253" s="30"/>
      <c r="H253" s="31">
        <f>ROUND(G253/12,2)</f>
        <v>0</v>
      </c>
      <c r="I253" s="31">
        <f>H253*2</f>
        <v>0</v>
      </c>
      <c r="J253" s="32"/>
      <c r="K253" s="38"/>
      <c r="L253" s="31">
        <f>ROUND(K253/12,2)</f>
        <v>0</v>
      </c>
      <c r="M253" s="31">
        <f>L253*2</f>
        <v>0</v>
      </c>
      <c r="N253" s="32"/>
      <c r="O253" s="69">
        <f>SUM(C253,G253,K253)</f>
        <v>0</v>
      </c>
      <c r="P253" s="36">
        <f>ROUND(O253/24,2)</f>
        <v>0</v>
      </c>
      <c r="Q253" s="36">
        <f>P253*2</f>
        <v>0</v>
      </c>
      <c r="R253" s="37">
        <v>0</v>
      </c>
    </row>
    <row r="254" spans="1:18" ht="22.5" thickBot="1">
      <c r="A254" s="89"/>
      <c r="B254" s="40" t="s">
        <v>18</v>
      </c>
      <c r="C254" s="41"/>
      <c r="D254" s="42">
        <f>ROUND(C254/12,2)</f>
        <v>0</v>
      </c>
      <c r="E254" s="42">
        <f>D254*2</f>
        <v>0</v>
      </c>
      <c r="F254" s="43"/>
      <c r="G254" s="41"/>
      <c r="H254" s="42">
        <f>ROUND(G254/12,2)</f>
        <v>0</v>
      </c>
      <c r="I254" s="42">
        <f>H254*2</f>
        <v>0</v>
      </c>
      <c r="J254" s="43"/>
      <c r="K254" s="44"/>
      <c r="L254" s="42">
        <f>ROUND(K254/12,2)</f>
        <v>0</v>
      </c>
      <c r="M254" s="42">
        <f>L254*2</f>
        <v>0</v>
      </c>
      <c r="N254" s="43"/>
      <c r="O254" s="93">
        <f>SUM(C254,G254,K254)</f>
        <v>0</v>
      </c>
      <c r="P254" s="47">
        <f>ROUND(O254/24,2)</f>
        <v>0</v>
      </c>
      <c r="Q254" s="47">
        <f>P254*2</f>
        <v>0</v>
      </c>
      <c r="R254" s="48">
        <v>0</v>
      </c>
    </row>
    <row r="255" spans="1:18" ht="21.75">
      <c r="A255" s="49" t="s">
        <v>94</v>
      </c>
      <c r="B255" s="64"/>
      <c r="C255" s="51"/>
      <c r="D255" s="52"/>
      <c r="E255" s="52"/>
      <c r="F255" s="53"/>
      <c r="G255" s="51"/>
      <c r="H255" s="52"/>
      <c r="I255" s="54"/>
      <c r="J255" s="53"/>
      <c r="K255" s="91"/>
      <c r="L255" s="52"/>
      <c r="M255" s="54"/>
      <c r="N255" s="53"/>
      <c r="O255" s="92"/>
      <c r="P255" s="62"/>
      <c r="Q255" s="62"/>
      <c r="R255" s="59"/>
    </row>
    <row r="256" spans="1:18" ht="21.75">
      <c r="A256" s="28" t="s">
        <v>15</v>
      </c>
      <c r="B256" s="29" t="s">
        <v>16</v>
      </c>
      <c r="C256" s="30">
        <f>17724+9662+1205</f>
        <v>28591</v>
      </c>
      <c r="D256" s="31">
        <f>ROUND(C256/18,2)</f>
        <v>1588.39</v>
      </c>
      <c r="E256" s="31"/>
      <c r="F256" s="32">
        <f>SUM(D256,E257:E258)</f>
        <v>1588.39</v>
      </c>
      <c r="G256" s="30">
        <f>17077+8604+1230</f>
        <v>26911</v>
      </c>
      <c r="H256" s="31">
        <f>ROUND(G256/18,2)</f>
        <v>1495.06</v>
      </c>
      <c r="I256" s="31"/>
      <c r="J256" s="32">
        <f>SUM(H256,I257:I258)</f>
        <v>1495.06</v>
      </c>
      <c r="K256" s="38">
        <v>246</v>
      </c>
      <c r="L256" s="31">
        <f>ROUND(K256/18,2)</f>
        <v>13.67</v>
      </c>
      <c r="M256" s="31"/>
      <c r="N256" s="32">
        <f>SUM(L256,M257:M258)</f>
        <v>13.67</v>
      </c>
      <c r="O256" s="34">
        <f>SUM(C256,G256,K256)</f>
        <v>55748</v>
      </c>
      <c r="P256" s="35">
        <f>ROUND(O256/36,2)</f>
        <v>1548.56</v>
      </c>
      <c r="Q256" s="36" t="s">
        <v>31</v>
      </c>
      <c r="R256" s="37">
        <f>SUM(P256,Q257:Q258)</f>
        <v>1548.56</v>
      </c>
    </row>
    <row r="257" spans="1:18" ht="21.75">
      <c r="A257" s="86"/>
      <c r="B257" s="29" t="s">
        <v>17</v>
      </c>
      <c r="C257" s="30"/>
      <c r="D257" s="31">
        <f>ROUND(C257/12,2)</f>
        <v>0</v>
      </c>
      <c r="E257" s="31">
        <f>D257*2</f>
        <v>0</v>
      </c>
      <c r="F257" s="32"/>
      <c r="G257" s="30"/>
      <c r="H257" s="31">
        <f>ROUND(G257/12,2)</f>
        <v>0</v>
      </c>
      <c r="I257" s="31">
        <f>H257*2</f>
        <v>0</v>
      </c>
      <c r="J257" s="32"/>
      <c r="K257" s="38"/>
      <c r="L257" s="31">
        <f>ROUND(K257/12,2)</f>
        <v>0</v>
      </c>
      <c r="M257" s="31">
        <f>L257*2</f>
        <v>0</v>
      </c>
      <c r="N257" s="32"/>
      <c r="O257" s="69">
        <f>SUM(C257,G257,K257)</f>
        <v>0</v>
      </c>
      <c r="P257" s="36">
        <f>ROUND(O257/24,2)</f>
        <v>0</v>
      </c>
      <c r="Q257" s="36">
        <f>P257*2</f>
        <v>0</v>
      </c>
      <c r="R257" s="37">
        <v>0</v>
      </c>
    </row>
    <row r="258" spans="1:18" ht="22.5" thickBot="1">
      <c r="A258" s="89"/>
      <c r="B258" s="40" t="s">
        <v>18</v>
      </c>
      <c r="C258" s="41"/>
      <c r="D258" s="42">
        <f>ROUND(C258/12,2)</f>
        <v>0</v>
      </c>
      <c r="E258" s="42">
        <f>D258*2</f>
        <v>0</v>
      </c>
      <c r="F258" s="43"/>
      <c r="G258" s="41"/>
      <c r="H258" s="42">
        <f>ROUND(G258/12,2)</f>
        <v>0</v>
      </c>
      <c r="I258" s="42">
        <f>H258*2</f>
        <v>0</v>
      </c>
      <c r="J258" s="43"/>
      <c r="K258" s="44"/>
      <c r="L258" s="42">
        <f>ROUND(K258/12,2)</f>
        <v>0</v>
      </c>
      <c r="M258" s="42">
        <f>L258*2</f>
        <v>0</v>
      </c>
      <c r="N258" s="43"/>
      <c r="O258" s="93">
        <f>SUM(C258,G258,K258)</f>
        <v>0</v>
      </c>
      <c r="P258" s="47">
        <f>ROUND(O258/24,2)</f>
        <v>0</v>
      </c>
      <c r="Q258" s="47">
        <f>P258*2</f>
        <v>0</v>
      </c>
      <c r="R258" s="48">
        <v>0</v>
      </c>
    </row>
    <row r="259" spans="1:18" ht="21.75">
      <c r="A259" s="49" t="s">
        <v>95</v>
      </c>
      <c r="B259" s="64"/>
      <c r="C259" s="51"/>
      <c r="D259" s="52"/>
      <c r="E259" s="52"/>
      <c r="F259" s="53"/>
      <c r="G259" s="51"/>
      <c r="H259" s="52"/>
      <c r="I259" s="54"/>
      <c r="J259" s="53"/>
      <c r="K259" s="91"/>
      <c r="L259" s="52"/>
      <c r="M259" s="54"/>
      <c r="N259" s="53"/>
      <c r="O259" s="92"/>
      <c r="P259" s="62"/>
      <c r="Q259" s="62"/>
      <c r="R259" s="59"/>
    </row>
    <row r="260" spans="1:18" ht="21.75">
      <c r="A260" s="28" t="s">
        <v>15</v>
      </c>
      <c r="B260" s="29" t="s">
        <v>16</v>
      </c>
      <c r="C260" s="30">
        <f>173+1914+3528</f>
        <v>5615</v>
      </c>
      <c r="D260" s="31">
        <f>ROUND(C260/18,2)</f>
        <v>311.94</v>
      </c>
      <c r="E260" s="31"/>
      <c r="F260" s="32">
        <f>SUM(D260,E261:E262)</f>
        <v>311.94</v>
      </c>
      <c r="G260" s="30">
        <f>76+1479+4002</f>
        <v>5557</v>
      </c>
      <c r="H260" s="31">
        <f>ROUND(G260/18,2)</f>
        <v>308.72</v>
      </c>
      <c r="I260" s="31"/>
      <c r="J260" s="32">
        <f>SUM(H260,I261:I262)</f>
        <v>308.72</v>
      </c>
      <c r="K260" s="38">
        <v>8</v>
      </c>
      <c r="L260" s="31">
        <f>ROUND(K260/18,2)</f>
        <v>0.44</v>
      </c>
      <c r="M260" s="31"/>
      <c r="N260" s="32">
        <f>SUM(L260,M261:M262)</f>
        <v>0.44</v>
      </c>
      <c r="O260" s="34">
        <f>SUM(C260,G260,K260)</f>
        <v>11180</v>
      </c>
      <c r="P260" s="35">
        <f>ROUND(O260/36,2)</f>
        <v>310.56</v>
      </c>
      <c r="Q260" s="36" t="s">
        <v>31</v>
      </c>
      <c r="R260" s="37">
        <f>SUM(P260,Q261:Q262)</f>
        <v>310.56</v>
      </c>
    </row>
    <row r="261" spans="1:18" ht="21.75">
      <c r="A261" s="86"/>
      <c r="B261" s="29" t="s">
        <v>17</v>
      </c>
      <c r="C261" s="30"/>
      <c r="D261" s="31">
        <f>ROUND(C261/12,2)</f>
        <v>0</v>
      </c>
      <c r="E261" s="31">
        <f>D261*2</f>
        <v>0</v>
      </c>
      <c r="F261" s="32"/>
      <c r="G261" s="30"/>
      <c r="H261" s="31">
        <f>ROUND(G261/12,2)</f>
        <v>0</v>
      </c>
      <c r="I261" s="31">
        <f>H261*2</f>
        <v>0</v>
      </c>
      <c r="J261" s="32"/>
      <c r="K261" s="38"/>
      <c r="L261" s="31">
        <f>ROUND(K261/12,2)</f>
        <v>0</v>
      </c>
      <c r="M261" s="31">
        <f>L261*2</f>
        <v>0</v>
      </c>
      <c r="N261" s="32"/>
      <c r="O261" s="69">
        <f>SUM(C261,G261,K261)</f>
        <v>0</v>
      </c>
      <c r="P261" s="36">
        <f>ROUND(O261/24,2)</f>
        <v>0</v>
      </c>
      <c r="Q261" s="36">
        <f>P261*2</f>
        <v>0</v>
      </c>
      <c r="R261" s="37">
        <v>0</v>
      </c>
    </row>
    <row r="262" spans="1:18" ht="22.5" thickBot="1">
      <c r="A262" s="89"/>
      <c r="B262" s="40" t="s">
        <v>18</v>
      </c>
      <c r="C262" s="41"/>
      <c r="D262" s="42">
        <f>ROUND(C262/12,2)</f>
        <v>0</v>
      </c>
      <c r="E262" s="42">
        <f>D262*2</f>
        <v>0</v>
      </c>
      <c r="F262" s="43"/>
      <c r="G262" s="41"/>
      <c r="H262" s="42">
        <f>ROUND(G262/12,2)</f>
        <v>0</v>
      </c>
      <c r="I262" s="42">
        <f>H262*2</f>
        <v>0</v>
      </c>
      <c r="J262" s="43"/>
      <c r="K262" s="44"/>
      <c r="L262" s="42">
        <f>ROUND(K262/12,2)</f>
        <v>0</v>
      </c>
      <c r="M262" s="42">
        <f>L262*2</f>
        <v>0</v>
      </c>
      <c r="N262" s="43"/>
      <c r="O262" s="93">
        <f>SUM(C262,G262,K262)</f>
        <v>0</v>
      </c>
      <c r="P262" s="47">
        <f>ROUND(O262/24,2)</f>
        <v>0</v>
      </c>
      <c r="Q262" s="47">
        <f>P262*2</f>
        <v>0</v>
      </c>
      <c r="R262" s="48">
        <v>0</v>
      </c>
    </row>
    <row r="263" spans="1:18" s="2" customFormat="1" ht="21.75">
      <c r="A263" s="104" t="s">
        <v>96</v>
      </c>
      <c r="B263" s="105" t="s">
        <v>16</v>
      </c>
      <c r="C263" s="106">
        <f>SUM(C252,C256,C260)</f>
        <v>38159</v>
      </c>
      <c r="D263" s="106">
        <f>SUM(D252,D256,D260)</f>
        <v>2119.94</v>
      </c>
      <c r="E263" s="125"/>
      <c r="F263" s="107">
        <f>ROUND(SUM(D263,E264:E265),2)</f>
        <v>2119.94</v>
      </c>
      <c r="G263" s="106">
        <f aca="true" t="shared" si="7" ref="G263:H265">SUM(G252,G256,G260)</f>
        <v>35848</v>
      </c>
      <c r="H263" s="106">
        <f t="shared" si="7"/>
        <v>1991.56</v>
      </c>
      <c r="I263" s="125"/>
      <c r="J263" s="107">
        <f>ROUND(SUM(H263,I264:I265),2)</f>
        <v>1991.56</v>
      </c>
      <c r="K263" s="106">
        <f aca="true" t="shared" si="8" ref="K263:L265">SUM(K252,K256,K260)</f>
        <v>254</v>
      </c>
      <c r="L263" s="106">
        <f t="shared" si="8"/>
        <v>14.11</v>
      </c>
      <c r="M263" s="125"/>
      <c r="N263" s="107">
        <f>ROUND(SUM(L263,M264:M265),2)</f>
        <v>14.11</v>
      </c>
      <c r="O263" s="106">
        <f aca="true" t="shared" si="9" ref="O263:P265">SUM(O252,O256,O260)</f>
        <v>74261</v>
      </c>
      <c r="P263" s="126">
        <f t="shared" si="9"/>
        <v>2062.81</v>
      </c>
      <c r="Q263" s="125"/>
      <c r="R263" s="107">
        <f>ROUND(SUM(P263,Q264:Q265),2)</f>
        <v>2062.81</v>
      </c>
    </row>
    <row r="264" spans="1:18" s="2" customFormat="1" ht="21.75">
      <c r="A264" s="108"/>
      <c r="B264" s="105" t="s">
        <v>17</v>
      </c>
      <c r="C264" s="110">
        <f>SUM(C253,C257,C261)</f>
        <v>0</v>
      </c>
      <c r="D264" s="125">
        <f>SUM(D253,D257,D261)</f>
        <v>0</v>
      </c>
      <c r="E264" s="125">
        <f>SUM(E253,E257,E261)</f>
        <v>0</v>
      </c>
      <c r="F264" s="109">
        <v>0</v>
      </c>
      <c r="G264" s="110">
        <f t="shared" si="7"/>
        <v>0</v>
      </c>
      <c r="H264" s="125">
        <f t="shared" si="7"/>
        <v>0</v>
      </c>
      <c r="I264" s="125">
        <f>SUM(I253,I257,I261)</f>
        <v>0</v>
      </c>
      <c r="J264" s="109">
        <v>0</v>
      </c>
      <c r="K264" s="110">
        <f t="shared" si="8"/>
        <v>0</v>
      </c>
      <c r="L264" s="125">
        <f t="shared" si="8"/>
        <v>0</v>
      </c>
      <c r="M264" s="125">
        <f>SUM(M253,M257,M261)</f>
        <v>0</v>
      </c>
      <c r="N264" s="109">
        <v>0</v>
      </c>
      <c r="O264" s="110">
        <f t="shared" si="9"/>
        <v>0</v>
      </c>
      <c r="P264" s="125">
        <f t="shared" si="9"/>
        <v>0</v>
      </c>
      <c r="Q264" s="125">
        <f>SUM(Q253,Q257,Q261)</f>
        <v>0</v>
      </c>
      <c r="R264" s="109">
        <v>0</v>
      </c>
    </row>
    <row r="265" spans="1:18" s="2" customFormat="1" ht="22.5" thickBot="1">
      <c r="A265" s="111"/>
      <c r="B265" s="112" t="s">
        <v>18</v>
      </c>
      <c r="C265" s="113">
        <f>SUM(C254,C258,C262)</f>
        <v>0</v>
      </c>
      <c r="D265" s="127">
        <f>SUM(D254,D258,D262)</f>
        <v>0</v>
      </c>
      <c r="E265" s="127">
        <f>SUM(E254,E258,E262)</f>
        <v>0</v>
      </c>
      <c r="F265" s="114">
        <v>0</v>
      </c>
      <c r="G265" s="113">
        <f t="shared" si="7"/>
        <v>0</v>
      </c>
      <c r="H265" s="127">
        <f>SUM(H254,H258,H262)</f>
        <v>0</v>
      </c>
      <c r="I265" s="127">
        <f>SUM(I254,I258,I262)</f>
        <v>0</v>
      </c>
      <c r="J265" s="114">
        <v>0</v>
      </c>
      <c r="K265" s="113">
        <f t="shared" si="8"/>
        <v>0</v>
      </c>
      <c r="L265" s="127">
        <f t="shared" si="8"/>
        <v>0</v>
      </c>
      <c r="M265" s="127">
        <f>SUM(M254,M258,M262)</f>
        <v>0</v>
      </c>
      <c r="N265" s="114">
        <v>0</v>
      </c>
      <c r="O265" s="113">
        <f t="shared" si="9"/>
        <v>0</v>
      </c>
      <c r="P265" s="127">
        <f t="shared" si="9"/>
        <v>0</v>
      </c>
      <c r="Q265" s="127">
        <f>SUM(Q254,Q258,Q262)</f>
        <v>0</v>
      </c>
      <c r="R265" s="114">
        <v>0</v>
      </c>
    </row>
    <row r="266" spans="1:18" ht="21.75">
      <c r="A266" s="115" t="s">
        <v>97</v>
      </c>
      <c r="B266" s="116"/>
      <c r="C266" s="117"/>
      <c r="D266" s="118"/>
      <c r="E266" s="118"/>
      <c r="F266" s="119"/>
      <c r="G266" s="117"/>
      <c r="H266" s="118"/>
      <c r="I266" s="120"/>
      <c r="J266" s="119"/>
      <c r="K266" s="121"/>
      <c r="L266" s="118"/>
      <c r="M266" s="120"/>
      <c r="N266" s="119"/>
      <c r="O266" s="121"/>
      <c r="P266" s="120"/>
      <c r="Q266" s="120"/>
      <c r="R266" s="122"/>
    </row>
    <row r="267" spans="1:18" ht="21.75">
      <c r="A267" s="70" t="s">
        <v>98</v>
      </c>
      <c r="B267" s="123"/>
      <c r="C267" s="30"/>
      <c r="D267" s="31"/>
      <c r="E267" s="31"/>
      <c r="F267" s="32"/>
      <c r="G267" s="30"/>
      <c r="H267" s="31"/>
      <c r="I267" s="97"/>
      <c r="J267" s="32"/>
      <c r="K267" s="124"/>
      <c r="L267" s="31"/>
      <c r="M267" s="97"/>
      <c r="N267" s="32"/>
      <c r="O267" s="88"/>
      <c r="P267" s="35"/>
      <c r="Q267" s="35"/>
      <c r="R267" s="37"/>
    </row>
    <row r="268" spans="1:18" ht="21.75">
      <c r="A268" s="28" t="s">
        <v>15</v>
      </c>
      <c r="B268" s="29" t="s">
        <v>16</v>
      </c>
      <c r="C268" s="30">
        <f>264+234+189+278+198+297+69+1695+792+1092+8340+333+18+366+243</f>
        <v>14408</v>
      </c>
      <c r="D268" s="31">
        <f>ROUND(C268/18,2)</f>
        <v>800.44</v>
      </c>
      <c r="E268" s="31"/>
      <c r="F268" s="32">
        <f>SUM(D268,E269:E270)</f>
        <v>800.44</v>
      </c>
      <c r="G268" s="30">
        <f>190+183+291+210+8+128+230+2+1908+759+908+6695+1221+360+186+120</f>
        <v>13399</v>
      </c>
      <c r="H268" s="31">
        <f>ROUND(G268/18,2)</f>
        <v>744.39</v>
      </c>
      <c r="I268" s="31"/>
      <c r="J268" s="32">
        <f>SUM(H268,I269:I270)</f>
        <v>744.39</v>
      </c>
      <c r="K268" s="38"/>
      <c r="L268" s="31">
        <f>ROUND(K268/18,2)</f>
        <v>0</v>
      </c>
      <c r="M268" s="31"/>
      <c r="N268" s="32">
        <f>SUM(L268,M269:M270)</f>
        <v>0</v>
      </c>
      <c r="O268" s="34">
        <f>SUM(C268,G268,K268)</f>
        <v>27807</v>
      </c>
      <c r="P268" s="35">
        <f>ROUND(O268/36,2)</f>
        <v>772.42</v>
      </c>
      <c r="Q268" s="36" t="s">
        <v>31</v>
      </c>
      <c r="R268" s="37">
        <f>SUM(P268,Q269:Q270)</f>
        <v>772.42</v>
      </c>
    </row>
    <row r="269" spans="1:18" ht="21.75">
      <c r="A269" s="86"/>
      <c r="B269" s="29" t="s">
        <v>17</v>
      </c>
      <c r="C269" s="30"/>
      <c r="D269" s="31">
        <f>ROUND(C269/12,2)</f>
        <v>0</v>
      </c>
      <c r="E269" s="31">
        <f>D269*2</f>
        <v>0</v>
      </c>
      <c r="F269" s="32"/>
      <c r="G269" s="30"/>
      <c r="H269" s="31">
        <f>ROUND(G269/12,2)</f>
        <v>0</v>
      </c>
      <c r="I269" s="31">
        <f>H269*2</f>
        <v>0</v>
      </c>
      <c r="J269" s="32"/>
      <c r="K269" s="38"/>
      <c r="L269" s="31">
        <f>ROUND(K269/12,2)</f>
        <v>0</v>
      </c>
      <c r="M269" s="31">
        <f>L269*2</f>
        <v>0</v>
      </c>
      <c r="N269" s="32"/>
      <c r="O269" s="69">
        <f>SUM(C269,G269,K269)</f>
        <v>0</v>
      </c>
      <c r="P269" s="36">
        <f>ROUND(O269/24,2)</f>
        <v>0</v>
      </c>
      <c r="Q269" s="36">
        <f>P269*2</f>
        <v>0</v>
      </c>
      <c r="R269" s="37">
        <v>0</v>
      </c>
    </row>
    <row r="270" spans="1:18" ht="22.5" thickBot="1">
      <c r="A270" s="89"/>
      <c r="B270" s="40" t="s">
        <v>18</v>
      </c>
      <c r="C270" s="41"/>
      <c r="D270" s="42">
        <f>ROUND(C270/12,2)</f>
        <v>0</v>
      </c>
      <c r="E270" s="42">
        <f>D270*2</f>
        <v>0</v>
      </c>
      <c r="F270" s="43"/>
      <c r="G270" s="41"/>
      <c r="H270" s="42">
        <f>ROUND(G270/12,2)</f>
        <v>0</v>
      </c>
      <c r="I270" s="42">
        <f>H270*2</f>
        <v>0</v>
      </c>
      <c r="J270" s="43"/>
      <c r="K270" s="44"/>
      <c r="L270" s="42">
        <f>ROUND(K270/12,2)</f>
        <v>0</v>
      </c>
      <c r="M270" s="42">
        <f>L270*2</f>
        <v>0</v>
      </c>
      <c r="N270" s="43"/>
      <c r="O270" s="93">
        <f>SUM(C270,G270,K270)</f>
        <v>0</v>
      </c>
      <c r="P270" s="47">
        <f>ROUND(O270/24,2)</f>
        <v>0</v>
      </c>
      <c r="Q270" s="47">
        <f>P270*2</f>
        <v>0</v>
      </c>
      <c r="R270" s="48">
        <v>0</v>
      </c>
    </row>
    <row r="271" spans="1:18" ht="21.75">
      <c r="A271" s="49" t="s">
        <v>99</v>
      </c>
      <c r="B271" s="128"/>
      <c r="C271" s="51"/>
      <c r="D271" s="52"/>
      <c r="E271" s="52"/>
      <c r="F271" s="53"/>
      <c r="G271" s="51"/>
      <c r="H271" s="52"/>
      <c r="I271" s="54"/>
      <c r="J271" s="53"/>
      <c r="K271" s="102"/>
      <c r="L271" s="52"/>
      <c r="M271" s="54"/>
      <c r="N271" s="53"/>
      <c r="O271" s="103"/>
      <c r="P271" s="62"/>
      <c r="Q271" s="62"/>
      <c r="R271" s="59"/>
    </row>
    <row r="272" spans="1:18" ht="21.75">
      <c r="A272" s="28" t="s">
        <v>15</v>
      </c>
      <c r="B272" s="29" t="s">
        <v>16</v>
      </c>
      <c r="C272" s="30">
        <f>126+1366</f>
        <v>1492</v>
      </c>
      <c r="D272" s="31">
        <f>ROUND(C272/18,2)</f>
        <v>82.89</v>
      </c>
      <c r="E272" s="31"/>
      <c r="F272" s="32">
        <f>SUM(D272,E273:E274)</f>
        <v>82.89</v>
      </c>
      <c r="G272" s="30">
        <f>45+1002</f>
        <v>1047</v>
      </c>
      <c r="H272" s="31">
        <f>ROUND(G272/18,2)</f>
        <v>58.17</v>
      </c>
      <c r="I272" s="31"/>
      <c r="J272" s="32">
        <f>SUM(H272,I273:I274)</f>
        <v>58.17</v>
      </c>
      <c r="K272" s="38"/>
      <c r="L272" s="31">
        <f>ROUND(K272/18,2)</f>
        <v>0</v>
      </c>
      <c r="M272" s="31"/>
      <c r="N272" s="32">
        <f>SUM(L272,M273:M274)</f>
        <v>0</v>
      </c>
      <c r="O272" s="34">
        <f>SUM(C272,G272,K272)</f>
        <v>2539</v>
      </c>
      <c r="P272" s="35">
        <f>ROUND(O272/36,2)</f>
        <v>70.53</v>
      </c>
      <c r="Q272" s="36" t="s">
        <v>31</v>
      </c>
      <c r="R272" s="37">
        <f>SUM(P272,Q273:Q274)</f>
        <v>70.53</v>
      </c>
    </row>
    <row r="273" spans="1:18" ht="21.75">
      <c r="A273" s="28"/>
      <c r="B273" s="29" t="s">
        <v>17</v>
      </c>
      <c r="C273" s="30"/>
      <c r="D273" s="31">
        <f>ROUND(C273/12,2)</f>
        <v>0</v>
      </c>
      <c r="E273" s="31">
        <f>D273*2</f>
        <v>0</v>
      </c>
      <c r="F273" s="32"/>
      <c r="G273" s="30"/>
      <c r="H273" s="31">
        <f>ROUND(G273/12,2)</f>
        <v>0</v>
      </c>
      <c r="I273" s="31">
        <f>H273*2</f>
        <v>0</v>
      </c>
      <c r="J273" s="32"/>
      <c r="K273" s="38"/>
      <c r="L273" s="31">
        <f>ROUND(K273/12,2)</f>
        <v>0</v>
      </c>
      <c r="M273" s="31">
        <f>L273*2</f>
        <v>0</v>
      </c>
      <c r="N273" s="32"/>
      <c r="O273" s="69">
        <f>SUM(C273,G273,K273)</f>
        <v>0</v>
      </c>
      <c r="P273" s="36">
        <f>ROUND(O273/24,2)</f>
        <v>0</v>
      </c>
      <c r="Q273" s="36">
        <f>P273*2</f>
        <v>0</v>
      </c>
      <c r="R273" s="37">
        <v>0</v>
      </c>
    </row>
    <row r="274" spans="1:18" ht="22.5" thickBot="1">
      <c r="A274" s="39"/>
      <c r="B274" s="40" t="s">
        <v>18</v>
      </c>
      <c r="C274" s="41"/>
      <c r="D274" s="42">
        <f>ROUND(C274/12,2)</f>
        <v>0</v>
      </c>
      <c r="E274" s="42">
        <f>D274*2</f>
        <v>0</v>
      </c>
      <c r="F274" s="43"/>
      <c r="G274" s="41"/>
      <c r="H274" s="42">
        <f>ROUND(G274/12,2)</f>
        <v>0</v>
      </c>
      <c r="I274" s="42">
        <f>H274*2</f>
        <v>0</v>
      </c>
      <c r="J274" s="43"/>
      <c r="K274" s="44"/>
      <c r="L274" s="42">
        <f>ROUND(K274/12,2)</f>
        <v>0</v>
      </c>
      <c r="M274" s="42">
        <f>L274*2</f>
        <v>0</v>
      </c>
      <c r="N274" s="43"/>
      <c r="O274" s="93">
        <f>SUM(C274,G274,K274)</f>
        <v>0</v>
      </c>
      <c r="P274" s="47">
        <f>ROUND(O274/24,2)</f>
        <v>0</v>
      </c>
      <c r="Q274" s="47">
        <f>P274*2</f>
        <v>0</v>
      </c>
      <c r="R274" s="48">
        <v>0</v>
      </c>
    </row>
    <row r="275" spans="1:18" s="2" customFormat="1" ht="21.75">
      <c r="A275" s="104" t="s">
        <v>100</v>
      </c>
      <c r="B275" s="105" t="s">
        <v>16</v>
      </c>
      <c r="C275" s="106">
        <f>SUM(C268,C272)</f>
        <v>15900</v>
      </c>
      <c r="D275" s="126">
        <f aca="true" t="shared" si="10" ref="C275:E277">SUM(D268,D272)</f>
        <v>883.33</v>
      </c>
      <c r="E275" s="125"/>
      <c r="F275" s="107">
        <f>ROUND(SUM(D275,E276:E277),2)</f>
        <v>883.33</v>
      </c>
      <c r="G275" s="106">
        <f aca="true" t="shared" si="11" ref="G275:H277">SUM(G268,G272)</f>
        <v>14446</v>
      </c>
      <c r="H275" s="126">
        <f t="shared" si="11"/>
        <v>802.56</v>
      </c>
      <c r="I275" s="125"/>
      <c r="J275" s="107">
        <f>ROUND(SUM(H275,I276:I277),2)</f>
        <v>802.56</v>
      </c>
      <c r="K275" s="106">
        <f aca="true" t="shared" si="12" ref="K275:L277">SUM(K268,K272)</f>
        <v>0</v>
      </c>
      <c r="L275" s="126">
        <f t="shared" si="12"/>
        <v>0</v>
      </c>
      <c r="M275" s="126"/>
      <c r="N275" s="107">
        <f>ROUND(SUM(L275,M276:M277),2)</f>
        <v>0</v>
      </c>
      <c r="O275" s="106">
        <f aca="true" t="shared" si="13" ref="O275:P277">SUM(O268,O272)</f>
        <v>30346</v>
      </c>
      <c r="P275" s="126">
        <f t="shared" si="13"/>
        <v>842.9499999999999</v>
      </c>
      <c r="Q275" s="126"/>
      <c r="R275" s="107">
        <f>ROUND(SUM(P275,Q276:Q277),2)</f>
        <v>842.95</v>
      </c>
    </row>
    <row r="276" spans="1:18" s="2" customFormat="1" ht="21.75">
      <c r="A276" s="108"/>
      <c r="B276" s="105" t="s">
        <v>17</v>
      </c>
      <c r="C276" s="110">
        <f t="shared" si="10"/>
        <v>0</v>
      </c>
      <c r="D276" s="126">
        <f t="shared" si="10"/>
        <v>0</v>
      </c>
      <c r="E276" s="126">
        <f>SUM(E269,E273)</f>
        <v>0</v>
      </c>
      <c r="F276" s="109">
        <v>0</v>
      </c>
      <c r="G276" s="110">
        <f t="shared" si="11"/>
        <v>0</v>
      </c>
      <c r="H276" s="126">
        <f t="shared" si="11"/>
        <v>0</v>
      </c>
      <c r="I276" s="126">
        <f>SUM(I269,I273)</f>
        <v>0</v>
      </c>
      <c r="J276" s="109">
        <v>0</v>
      </c>
      <c r="K276" s="110">
        <f t="shared" si="12"/>
        <v>0</v>
      </c>
      <c r="L276" s="126">
        <f t="shared" si="12"/>
        <v>0</v>
      </c>
      <c r="M276" s="126">
        <f>SUM(M269,M273)</f>
        <v>0</v>
      </c>
      <c r="N276" s="109">
        <v>0</v>
      </c>
      <c r="O276" s="110">
        <f t="shared" si="13"/>
        <v>0</v>
      </c>
      <c r="P276" s="126">
        <f t="shared" si="13"/>
        <v>0</v>
      </c>
      <c r="Q276" s="126">
        <f>SUM(Q269,Q273)</f>
        <v>0</v>
      </c>
      <c r="R276" s="109">
        <v>0</v>
      </c>
    </row>
    <row r="277" spans="1:18" s="2" customFormat="1" ht="22.5" thickBot="1">
      <c r="A277" s="111"/>
      <c r="B277" s="112" t="s">
        <v>18</v>
      </c>
      <c r="C277" s="113">
        <f t="shared" si="10"/>
        <v>0</v>
      </c>
      <c r="D277" s="129">
        <f t="shared" si="10"/>
        <v>0</v>
      </c>
      <c r="E277" s="129">
        <f>SUM(E270,E274)</f>
        <v>0</v>
      </c>
      <c r="F277" s="114">
        <v>0</v>
      </c>
      <c r="G277" s="113">
        <f t="shared" si="11"/>
        <v>0</v>
      </c>
      <c r="H277" s="129">
        <f t="shared" si="11"/>
        <v>0</v>
      </c>
      <c r="I277" s="129">
        <f>SUM(I270,I274)</f>
        <v>0</v>
      </c>
      <c r="J277" s="114">
        <v>0</v>
      </c>
      <c r="K277" s="113">
        <f t="shared" si="12"/>
        <v>0</v>
      </c>
      <c r="L277" s="129">
        <f t="shared" si="12"/>
        <v>0</v>
      </c>
      <c r="M277" s="129">
        <f>SUM(M270,M274)</f>
        <v>0</v>
      </c>
      <c r="N277" s="114">
        <v>0</v>
      </c>
      <c r="O277" s="113">
        <f t="shared" si="13"/>
        <v>0</v>
      </c>
      <c r="P277" s="129">
        <f t="shared" si="13"/>
        <v>0</v>
      </c>
      <c r="Q277" s="129">
        <f>SUM(Q270,Q274)</f>
        <v>0</v>
      </c>
      <c r="R277" s="114">
        <v>0</v>
      </c>
    </row>
    <row r="278" spans="1:18" s="2" customFormat="1" ht="21.75">
      <c r="A278" s="130" t="s">
        <v>101</v>
      </c>
      <c r="B278" s="131" t="s">
        <v>16</v>
      </c>
      <c r="C278" s="132">
        <f>SUM(C246,C263,C275)</f>
        <v>438169</v>
      </c>
      <c r="D278" s="133">
        <f>SUM(D246,D263,D275)</f>
        <v>24342.710000000003</v>
      </c>
      <c r="E278" s="134"/>
      <c r="F278" s="135">
        <f>ROUND(SUM(D278,E279:E281),2)</f>
        <v>26755.11</v>
      </c>
      <c r="G278" s="132">
        <f>SUM(G246,G263,G275)</f>
        <v>406338</v>
      </c>
      <c r="H278" s="133">
        <f>SUM(H246,H263,H275)</f>
        <v>22574.340000000004</v>
      </c>
      <c r="I278" s="134"/>
      <c r="J278" s="135">
        <f>ROUND(SUM(H278,I279:I281),2)</f>
        <v>24363.72</v>
      </c>
      <c r="K278" s="132">
        <f>SUM(K246,K263,K275)</f>
        <v>13214</v>
      </c>
      <c r="L278" s="133">
        <f>SUM(L246,L263,L275)</f>
        <v>734.1100000000001</v>
      </c>
      <c r="M278" s="134"/>
      <c r="N278" s="135">
        <f>ROUND(SUM(L278,M279:M281),2)</f>
        <v>940.51</v>
      </c>
      <c r="O278" s="132">
        <f>SUM(O246,O263,O275)</f>
        <v>857721</v>
      </c>
      <c r="P278" s="133">
        <f>SUM(P246,P263,P275)</f>
        <v>23825.600000000006</v>
      </c>
      <c r="Q278" s="134"/>
      <c r="R278" s="135">
        <f>ROUND(SUM(P278,Q279:Q281),2)</f>
        <v>26029.73</v>
      </c>
    </row>
    <row r="279" spans="1:18" s="2" customFormat="1" ht="21.75">
      <c r="A279" s="136"/>
      <c r="B279" s="137" t="s">
        <v>72</v>
      </c>
      <c r="C279" s="138">
        <f>SUM(C247)</f>
        <v>984</v>
      </c>
      <c r="D279" s="139">
        <f>SUM(D247)</f>
        <v>82</v>
      </c>
      <c r="E279" s="139">
        <f>SUM(E247)</f>
        <v>123</v>
      </c>
      <c r="F279" s="140">
        <v>0</v>
      </c>
      <c r="G279" s="138">
        <f>SUM(G247)</f>
        <v>562</v>
      </c>
      <c r="H279" s="139">
        <f>SUM(H247)</f>
        <v>46.83</v>
      </c>
      <c r="I279" s="139">
        <f>SUM(I247)</f>
        <v>70.245</v>
      </c>
      <c r="J279" s="140">
        <v>0</v>
      </c>
      <c r="K279" s="138">
        <f>SUM(K247)</f>
        <v>0</v>
      </c>
      <c r="L279" s="139">
        <f>SUM(L247)</f>
        <v>0</v>
      </c>
      <c r="M279" s="139">
        <f>SUM(M247)</f>
        <v>0</v>
      </c>
      <c r="N279" s="140">
        <v>0</v>
      </c>
      <c r="O279" s="138">
        <f>SUM(O247)</f>
        <v>1546</v>
      </c>
      <c r="P279" s="139">
        <f>SUM(P247)</f>
        <v>64.42</v>
      </c>
      <c r="Q279" s="139">
        <f>SUM(Q247)</f>
        <v>96.63</v>
      </c>
      <c r="R279" s="140">
        <v>0</v>
      </c>
    </row>
    <row r="280" spans="1:18" s="2" customFormat="1" ht="21.75">
      <c r="A280" s="136"/>
      <c r="B280" s="137" t="s">
        <v>17</v>
      </c>
      <c r="C280" s="141">
        <f aca="true" t="shared" si="14" ref="C280:E281">SUM(C248,C264,C276)</f>
        <v>8576</v>
      </c>
      <c r="D280" s="142">
        <f t="shared" si="14"/>
        <v>714.6700000000001</v>
      </c>
      <c r="E280" s="142">
        <f t="shared" si="14"/>
        <v>1216.3899999999999</v>
      </c>
      <c r="F280" s="140">
        <v>0</v>
      </c>
      <c r="G280" s="141">
        <f aca="true" t="shared" si="15" ref="G280:I281">SUM(G248,G264,G276)</f>
        <v>5836.58</v>
      </c>
      <c r="H280" s="142">
        <f t="shared" si="15"/>
        <v>486.4000000000001</v>
      </c>
      <c r="I280" s="142">
        <f t="shared" si="15"/>
        <v>812.7499999999999</v>
      </c>
      <c r="J280" s="140">
        <v>0</v>
      </c>
      <c r="K280" s="141">
        <f aca="true" t="shared" si="16" ref="K280:M281">SUM(K248,K264,K276)</f>
        <v>1276</v>
      </c>
      <c r="L280" s="142">
        <f t="shared" si="16"/>
        <v>106.33</v>
      </c>
      <c r="M280" s="142">
        <f t="shared" si="16"/>
        <v>184.495</v>
      </c>
      <c r="N280" s="140">
        <v>0</v>
      </c>
      <c r="O280" s="141">
        <f aca="true" t="shared" si="17" ref="O280:Q281">SUM(O248,O264,O276)</f>
        <v>15688.58</v>
      </c>
      <c r="P280" s="142">
        <f t="shared" si="17"/>
        <v>653.7</v>
      </c>
      <c r="Q280" s="142">
        <f t="shared" si="17"/>
        <v>1106.826</v>
      </c>
      <c r="R280" s="140">
        <v>0</v>
      </c>
    </row>
    <row r="281" spans="1:18" s="2" customFormat="1" ht="22.5" thickBot="1">
      <c r="A281" s="143"/>
      <c r="B281" s="144" t="s">
        <v>18</v>
      </c>
      <c r="C281" s="145">
        <f t="shared" si="14"/>
        <v>7776</v>
      </c>
      <c r="D281" s="146">
        <f t="shared" si="14"/>
        <v>648.01</v>
      </c>
      <c r="E281" s="146">
        <f t="shared" si="14"/>
        <v>1073.008</v>
      </c>
      <c r="F281" s="147">
        <v>0</v>
      </c>
      <c r="G281" s="145">
        <f t="shared" si="15"/>
        <v>6622</v>
      </c>
      <c r="H281" s="146">
        <f t="shared" si="15"/>
        <v>551.84</v>
      </c>
      <c r="I281" s="146">
        <f t="shared" si="15"/>
        <v>906.383</v>
      </c>
      <c r="J281" s="147">
        <v>0</v>
      </c>
      <c r="K281" s="145">
        <f t="shared" si="16"/>
        <v>162</v>
      </c>
      <c r="L281" s="146">
        <f t="shared" si="16"/>
        <v>13.5</v>
      </c>
      <c r="M281" s="146">
        <f t="shared" si="16"/>
        <v>21.9</v>
      </c>
      <c r="N281" s="147">
        <v>0</v>
      </c>
      <c r="O281" s="145">
        <f t="shared" si="17"/>
        <v>14560</v>
      </c>
      <c r="P281" s="146">
        <f t="shared" si="17"/>
        <v>606.69</v>
      </c>
      <c r="Q281" s="146">
        <f t="shared" si="17"/>
        <v>1000.669</v>
      </c>
      <c r="R281" s="147">
        <v>0</v>
      </c>
    </row>
  </sheetData>
  <sheetProtection/>
  <mergeCells count="7">
    <mergeCell ref="A1:R1"/>
    <mergeCell ref="A2:A3"/>
    <mergeCell ref="B2:B3"/>
    <mergeCell ref="C2:F2"/>
    <mergeCell ref="G2:J2"/>
    <mergeCell ref="K2:N2"/>
    <mergeCell ref="O2:R2"/>
  </mergeCells>
  <printOptions horizontalCentered="1"/>
  <pageMargins left="0.2362204724409449" right="0.2362204724409449" top="0.31496062992125984" bottom="0.31496062992125984" header="0.2755905511811024" footer="0.15748031496062992"/>
  <pageSetup horizontalDpi="600" verticalDpi="600" orientation="landscape" paperSize="9" scale="75" r:id="rId1"/>
  <headerFooter>
    <oddFooter>&amp;C&amp;"Angsana New,Regular"&amp;14Page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84"/>
  <sheetViews>
    <sheetView zoomScalePageLayoutView="0" workbookViewId="0" topLeftCell="A1">
      <pane xSplit="2" ySplit="3" topLeftCell="C4" activePane="bottomRight" state="frozen"/>
      <selection pane="topLeft" activeCell="A199" sqref="A199"/>
      <selection pane="topRight" activeCell="A199" sqref="A199"/>
      <selection pane="bottomLeft" activeCell="A199" sqref="A199"/>
      <selection pane="bottomRight" activeCell="A1" sqref="A1:R1"/>
    </sheetView>
  </sheetViews>
  <sheetFormatPr defaultColWidth="9.140625" defaultRowHeight="15"/>
  <cols>
    <col min="1" max="1" width="28.28125" style="148" bestFit="1" customWidth="1"/>
    <col min="2" max="2" width="9.57421875" style="11" bestFit="1" customWidth="1"/>
    <col min="3" max="3" width="8.140625" style="149" customWidth="1"/>
    <col min="4" max="4" width="9.421875" style="150" bestFit="1" customWidth="1"/>
    <col min="5" max="5" width="8.7109375" style="150" customWidth="1"/>
    <col min="6" max="6" width="9.421875" style="151" bestFit="1" customWidth="1"/>
    <col min="7" max="7" width="8.57421875" style="149" customWidth="1"/>
    <col min="8" max="8" width="9.421875" style="150" bestFit="1" customWidth="1"/>
    <col min="9" max="9" width="8.421875" style="150" bestFit="1" customWidth="1"/>
    <col min="10" max="10" width="9.421875" style="152" bestFit="1" customWidth="1"/>
    <col min="11" max="11" width="9.00390625" style="153" customWidth="1"/>
    <col min="12" max="12" width="8.140625" style="150" customWidth="1"/>
    <col min="13" max="13" width="8.421875" style="150" bestFit="1" customWidth="1"/>
    <col min="14" max="14" width="9.421875" style="154" bestFit="1" customWidth="1"/>
    <col min="15" max="15" width="9.7109375" style="153" customWidth="1"/>
    <col min="16" max="16" width="9.421875" style="150" bestFit="1" customWidth="1"/>
    <col min="17" max="17" width="8.421875" style="150" bestFit="1" customWidth="1"/>
    <col min="18" max="18" width="9.421875" style="155" bestFit="1" customWidth="1"/>
    <col min="19" max="16384" width="9.00390625" style="11" customWidth="1"/>
  </cols>
  <sheetData>
    <row r="1" spans="1:18" s="2" customFormat="1" ht="24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>
      <c r="A2" s="3" t="s">
        <v>1</v>
      </c>
      <c r="B2" s="4" t="s">
        <v>2</v>
      </c>
      <c r="C2" s="5" t="s">
        <v>3</v>
      </c>
      <c r="D2" s="6"/>
      <c r="E2" s="6"/>
      <c r="F2" s="7"/>
      <c r="G2" s="8" t="s">
        <v>4</v>
      </c>
      <c r="H2" s="9"/>
      <c r="I2" s="9"/>
      <c r="J2" s="10"/>
      <c r="K2" s="8" t="s">
        <v>5</v>
      </c>
      <c r="L2" s="9"/>
      <c r="M2" s="9"/>
      <c r="N2" s="10"/>
      <c r="O2" s="8" t="s">
        <v>6</v>
      </c>
      <c r="P2" s="9"/>
      <c r="Q2" s="9"/>
      <c r="R2" s="10"/>
    </row>
    <row r="3" spans="1:18" ht="66.75" customHeight="1">
      <c r="A3" s="3"/>
      <c r="B3" s="4"/>
      <c r="C3" s="12" t="s">
        <v>7</v>
      </c>
      <c r="D3" s="13" t="s">
        <v>8</v>
      </c>
      <c r="E3" s="14" t="s">
        <v>9</v>
      </c>
      <c r="F3" s="15" t="s">
        <v>10</v>
      </c>
      <c r="G3" s="12" t="s">
        <v>7</v>
      </c>
      <c r="H3" s="13" t="s">
        <v>8</v>
      </c>
      <c r="I3" s="14" t="s">
        <v>9</v>
      </c>
      <c r="J3" s="16" t="s">
        <v>10</v>
      </c>
      <c r="K3" s="17" t="s">
        <v>7</v>
      </c>
      <c r="L3" s="13" t="s">
        <v>8</v>
      </c>
      <c r="M3" s="14" t="s">
        <v>9</v>
      </c>
      <c r="N3" s="16" t="s">
        <v>10</v>
      </c>
      <c r="O3" s="17" t="s">
        <v>11</v>
      </c>
      <c r="P3" s="13" t="s">
        <v>12</v>
      </c>
      <c r="Q3" s="14" t="s">
        <v>13</v>
      </c>
      <c r="R3" s="16" t="s">
        <v>10</v>
      </c>
    </row>
    <row r="4" spans="1:18" ht="21.75">
      <c r="A4" s="18" t="s">
        <v>14</v>
      </c>
      <c r="B4" s="19"/>
      <c r="C4" s="20"/>
      <c r="D4" s="21"/>
      <c r="E4" s="21"/>
      <c r="F4" s="22"/>
      <c r="G4" s="20"/>
      <c r="H4" s="21"/>
      <c r="I4" s="21"/>
      <c r="J4" s="23"/>
      <c r="K4" s="24"/>
      <c r="L4" s="21"/>
      <c r="M4" s="21"/>
      <c r="N4" s="23"/>
      <c r="O4" s="25"/>
      <c r="P4" s="26"/>
      <c r="Q4" s="26"/>
      <c r="R4" s="27"/>
    </row>
    <row r="5" spans="1:18" ht="21.75">
      <c r="A5" s="28" t="s">
        <v>15</v>
      </c>
      <c r="B5" s="29" t="s">
        <v>16</v>
      </c>
      <c r="C5" s="30">
        <f>8421+12261</f>
        <v>20682</v>
      </c>
      <c r="D5" s="31">
        <f>ROUND(C5/18,2)</f>
        <v>1149</v>
      </c>
      <c r="E5" s="31"/>
      <c r="F5" s="32">
        <f>SUM(D5,E6:E7)</f>
        <v>1401.45</v>
      </c>
      <c r="G5" s="30">
        <f>7699+12399</f>
        <v>20098</v>
      </c>
      <c r="H5" s="31">
        <f>ROUND(G5/18,2)</f>
        <v>1116.56</v>
      </c>
      <c r="I5" s="31"/>
      <c r="J5" s="32">
        <f>SUM(H5,I6:I7)</f>
        <v>1373.8159999999998</v>
      </c>
      <c r="K5" s="33">
        <f>2502+7373</f>
        <v>9875</v>
      </c>
      <c r="L5" s="31">
        <f>ROUND(K5/18,2)</f>
        <v>548.61</v>
      </c>
      <c r="M5" s="31"/>
      <c r="N5" s="32">
        <f>SUM(L5,M6:M7)</f>
        <v>577.86</v>
      </c>
      <c r="O5" s="34">
        <f>SUM(C5,G5,K5)</f>
        <v>50655</v>
      </c>
      <c r="P5" s="35">
        <f>ROUND(O5/36,2)</f>
        <v>1407.08</v>
      </c>
      <c r="Q5" s="36"/>
      <c r="R5" s="37">
        <f>SUM(P5,Q6:Q7)</f>
        <v>1676.558</v>
      </c>
    </row>
    <row r="6" spans="1:18" ht="21.75">
      <c r="A6" s="28"/>
      <c r="B6" s="29" t="s">
        <v>17</v>
      </c>
      <c r="C6" s="30">
        <f>1362+150+171</f>
        <v>1683</v>
      </c>
      <c r="D6" s="31">
        <f>ROUND(C6/12,2)</f>
        <v>140.25</v>
      </c>
      <c r="E6" s="31">
        <f>D6*1.8</f>
        <v>252.45000000000002</v>
      </c>
      <c r="F6" s="32"/>
      <c r="G6" s="30">
        <f>1637+78</f>
        <v>1715</v>
      </c>
      <c r="H6" s="31">
        <f>ROUND(G6/12,2)</f>
        <v>142.92</v>
      </c>
      <c r="I6" s="31">
        <f>H6*1.8</f>
        <v>257.256</v>
      </c>
      <c r="J6" s="32"/>
      <c r="K6" s="38">
        <f>42+153</f>
        <v>195</v>
      </c>
      <c r="L6" s="31">
        <f>ROUND(K6/12,2)</f>
        <v>16.25</v>
      </c>
      <c r="M6" s="31">
        <f>L6*1.8</f>
        <v>29.25</v>
      </c>
      <c r="N6" s="32"/>
      <c r="O6" s="34">
        <f>SUM(C6,G6,K6)</f>
        <v>3593</v>
      </c>
      <c r="P6" s="35">
        <f>ROUND(O6/24,2)</f>
        <v>149.71</v>
      </c>
      <c r="Q6" s="36">
        <f>P6*1.8</f>
        <v>269.478</v>
      </c>
      <c r="R6" s="37">
        <v>0</v>
      </c>
    </row>
    <row r="7" spans="1:18" ht="22.5" thickBot="1">
      <c r="A7" s="39"/>
      <c r="B7" s="40" t="s">
        <v>18</v>
      </c>
      <c r="C7" s="41"/>
      <c r="D7" s="42">
        <f>ROUND(C7/12,2)</f>
        <v>0</v>
      </c>
      <c r="E7" s="42">
        <f>D7*1.8</f>
        <v>0</v>
      </c>
      <c r="F7" s="43"/>
      <c r="G7" s="41"/>
      <c r="H7" s="42">
        <f>ROUND(G7/12,2)</f>
        <v>0</v>
      </c>
      <c r="I7" s="42">
        <f>H7*1.8</f>
        <v>0</v>
      </c>
      <c r="J7" s="43"/>
      <c r="K7" s="44"/>
      <c r="L7" s="42">
        <f>ROUND(K7/12,2)</f>
        <v>0</v>
      </c>
      <c r="M7" s="42">
        <f>L7*1.8</f>
        <v>0</v>
      </c>
      <c r="N7" s="43"/>
      <c r="O7" s="45">
        <f>SUM(C7,G7,K7)</f>
        <v>0</v>
      </c>
      <c r="P7" s="46">
        <f>ROUND(O7/24,2)</f>
        <v>0</v>
      </c>
      <c r="Q7" s="47">
        <f>P7*1.8</f>
        <v>0</v>
      </c>
      <c r="R7" s="48">
        <v>0</v>
      </c>
    </row>
    <row r="8" spans="1:18" ht="21.75">
      <c r="A8" s="49" t="s">
        <v>19</v>
      </c>
      <c r="B8" s="50"/>
      <c r="C8" s="51"/>
      <c r="D8" s="52"/>
      <c r="E8" s="52"/>
      <c r="F8" s="53"/>
      <c r="G8" s="51"/>
      <c r="H8" s="52"/>
      <c r="I8" s="54"/>
      <c r="J8" s="53"/>
      <c r="K8" s="55"/>
      <c r="L8" s="52"/>
      <c r="M8" s="52"/>
      <c r="N8" s="53"/>
      <c r="O8" s="56"/>
      <c r="P8" s="57"/>
      <c r="Q8" s="58"/>
      <c r="R8" s="59"/>
    </row>
    <row r="9" spans="1:18" ht="21.75">
      <c r="A9" s="28" t="s">
        <v>15</v>
      </c>
      <c r="B9" s="29" t="s">
        <v>16</v>
      </c>
      <c r="C9" s="30"/>
      <c r="D9" s="31">
        <f>ROUND(C9/18,2)</f>
        <v>0</v>
      </c>
      <c r="E9" s="31"/>
      <c r="F9" s="32">
        <f>SUM(D9,E10:E11)</f>
        <v>0</v>
      </c>
      <c r="G9" s="30"/>
      <c r="H9" s="31">
        <f>ROUND(G9/18,2)</f>
        <v>0</v>
      </c>
      <c r="I9" s="31"/>
      <c r="J9" s="32">
        <f>SUM(H9,I10:I11)</f>
        <v>0</v>
      </c>
      <c r="K9" s="33"/>
      <c r="L9" s="31">
        <f>ROUND(K9/18,2)</f>
        <v>0</v>
      </c>
      <c r="M9" s="31"/>
      <c r="N9" s="32">
        <f>SUM(L9,M10:M11)</f>
        <v>0</v>
      </c>
      <c r="O9" s="34">
        <f>SUM(C9,G9,K9)</f>
        <v>0</v>
      </c>
      <c r="P9" s="35">
        <f>ROUND(O9/36,2)</f>
        <v>0</v>
      </c>
      <c r="Q9" s="36"/>
      <c r="R9" s="37">
        <f>SUM(P9,Q10:Q11)</f>
        <v>0</v>
      </c>
    </row>
    <row r="10" spans="1:18" ht="21.75">
      <c r="A10" s="28"/>
      <c r="B10" s="29" t="s">
        <v>17</v>
      </c>
      <c r="C10" s="30"/>
      <c r="D10" s="31">
        <f>ROUND(C10/12,2)</f>
        <v>0</v>
      </c>
      <c r="E10" s="31">
        <f>D10*1</f>
        <v>0</v>
      </c>
      <c r="F10" s="32"/>
      <c r="G10" s="30"/>
      <c r="H10" s="31">
        <f>ROUND(G10/12,2)</f>
        <v>0</v>
      </c>
      <c r="I10" s="31">
        <f>H10*1</f>
        <v>0</v>
      </c>
      <c r="J10" s="32"/>
      <c r="K10" s="38"/>
      <c r="L10" s="31">
        <f>ROUND(K10/12,2)</f>
        <v>0</v>
      </c>
      <c r="M10" s="31">
        <f>L10*1</f>
        <v>0</v>
      </c>
      <c r="N10" s="32"/>
      <c r="O10" s="34">
        <f>SUM(C10,G10,K10)</f>
        <v>0</v>
      </c>
      <c r="P10" s="35">
        <f>ROUND(O10/24,2)</f>
        <v>0</v>
      </c>
      <c r="Q10" s="36">
        <f>P10*1</f>
        <v>0</v>
      </c>
      <c r="R10" s="37">
        <v>0</v>
      </c>
    </row>
    <row r="11" spans="1:18" ht="22.5" thickBot="1">
      <c r="A11" s="39"/>
      <c r="B11" s="40" t="s">
        <v>18</v>
      </c>
      <c r="C11" s="41"/>
      <c r="D11" s="42">
        <f>ROUND(C11/12,2)</f>
        <v>0</v>
      </c>
      <c r="E11" s="42">
        <f>D11*1</f>
        <v>0</v>
      </c>
      <c r="F11" s="43"/>
      <c r="G11" s="41"/>
      <c r="H11" s="42">
        <f>ROUND(G11/12,2)</f>
        <v>0</v>
      </c>
      <c r="I11" s="42">
        <f>H11*1</f>
        <v>0</v>
      </c>
      <c r="J11" s="43"/>
      <c r="K11" s="44"/>
      <c r="L11" s="42">
        <f>ROUND(K11/12,2)</f>
        <v>0</v>
      </c>
      <c r="M11" s="42">
        <f>L11*1</f>
        <v>0</v>
      </c>
      <c r="N11" s="43"/>
      <c r="O11" s="45">
        <f>SUM(C11,G11,K11)</f>
        <v>0</v>
      </c>
      <c r="P11" s="46">
        <f>ROUND(O11/24,2)</f>
        <v>0</v>
      </c>
      <c r="Q11" s="47">
        <f>P11*1</f>
        <v>0</v>
      </c>
      <c r="R11" s="48">
        <v>0</v>
      </c>
    </row>
    <row r="12" spans="1:18" ht="21.75">
      <c r="A12" s="49" t="s">
        <v>20</v>
      </c>
      <c r="B12" s="50"/>
      <c r="C12" s="51"/>
      <c r="D12" s="52"/>
      <c r="E12" s="52"/>
      <c r="F12" s="53"/>
      <c r="G12" s="51"/>
      <c r="H12" s="52"/>
      <c r="I12" s="54"/>
      <c r="J12" s="53"/>
      <c r="K12" s="60"/>
      <c r="L12" s="52"/>
      <c r="M12" s="52"/>
      <c r="N12" s="53"/>
      <c r="O12" s="61"/>
      <c r="P12" s="62"/>
      <c r="Q12" s="58"/>
      <c r="R12" s="59"/>
    </row>
    <row r="13" spans="1:18" ht="21.75">
      <c r="A13" s="28" t="s">
        <v>15</v>
      </c>
      <c r="B13" s="29" t="s">
        <v>16</v>
      </c>
      <c r="C13" s="30"/>
      <c r="D13" s="31">
        <f>ROUND(C13/18,2)</f>
        <v>0</v>
      </c>
      <c r="E13" s="31"/>
      <c r="F13" s="32">
        <f>SUM(D13,E14:E15)</f>
        <v>133.75</v>
      </c>
      <c r="G13" s="30">
        <v>1110</v>
      </c>
      <c r="H13" s="31">
        <f>ROUND(G13/18,2)</f>
        <v>61.67</v>
      </c>
      <c r="I13" s="31"/>
      <c r="J13" s="32">
        <f>SUM(H13,I14:I15)</f>
        <v>203.83999999999997</v>
      </c>
      <c r="K13" s="33">
        <v>34</v>
      </c>
      <c r="L13" s="31">
        <f>ROUND(K13/18,2)</f>
        <v>1.89</v>
      </c>
      <c r="M13" s="31"/>
      <c r="N13" s="32">
        <f>SUM(L13,M14:M15)</f>
        <v>49.81</v>
      </c>
      <c r="O13" s="34">
        <f>SUM(C13,G13,K13)</f>
        <v>1144</v>
      </c>
      <c r="P13" s="35">
        <f>ROUND(O13/36,2)</f>
        <v>31.78</v>
      </c>
      <c r="Q13" s="36"/>
      <c r="R13" s="37">
        <f>SUM(P13,Q14:Q15)</f>
        <v>193.7</v>
      </c>
    </row>
    <row r="14" spans="1:18" ht="21.75">
      <c r="A14" s="28"/>
      <c r="B14" s="29" t="s">
        <v>17</v>
      </c>
      <c r="C14" s="30">
        <f>66+201+475+183+151+196+333</f>
        <v>1605</v>
      </c>
      <c r="D14" s="31">
        <f>ROUND(C14/12,2)</f>
        <v>133.75</v>
      </c>
      <c r="E14" s="31">
        <f>D14*1</f>
        <v>133.75</v>
      </c>
      <c r="F14" s="32"/>
      <c r="G14" s="30">
        <f>393+235+267+391+150+156+114</f>
        <v>1706</v>
      </c>
      <c r="H14" s="31">
        <f>ROUND(G14/12,2)</f>
        <v>142.17</v>
      </c>
      <c r="I14" s="31">
        <f>H14*1</f>
        <v>142.17</v>
      </c>
      <c r="J14" s="32"/>
      <c r="K14" s="33">
        <f>33+132+39+236+36+99</f>
        <v>575</v>
      </c>
      <c r="L14" s="31">
        <f>ROUND(K14/12,2)</f>
        <v>47.92</v>
      </c>
      <c r="M14" s="31">
        <f>L14*1</f>
        <v>47.92</v>
      </c>
      <c r="N14" s="32"/>
      <c r="O14" s="34">
        <f>SUM(C14,G14,K14)</f>
        <v>3886</v>
      </c>
      <c r="P14" s="35">
        <f>ROUND(O14/24,2)</f>
        <v>161.92</v>
      </c>
      <c r="Q14" s="36">
        <f>P14*1</f>
        <v>161.92</v>
      </c>
      <c r="R14" s="37">
        <v>0</v>
      </c>
    </row>
    <row r="15" spans="1:18" ht="22.5" thickBot="1">
      <c r="A15" s="39"/>
      <c r="B15" s="40" t="s">
        <v>18</v>
      </c>
      <c r="C15" s="41"/>
      <c r="D15" s="42">
        <f>ROUND(C15/12,2)</f>
        <v>0</v>
      </c>
      <c r="E15" s="42">
        <f>D15*1</f>
        <v>0</v>
      </c>
      <c r="F15" s="43"/>
      <c r="G15" s="41"/>
      <c r="H15" s="42">
        <f>ROUND(G15/12,2)</f>
        <v>0</v>
      </c>
      <c r="I15" s="42">
        <f>H15*1</f>
        <v>0</v>
      </c>
      <c r="J15" s="43"/>
      <c r="K15" s="63"/>
      <c r="L15" s="42">
        <f>ROUND(K15/12,2)</f>
        <v>0</v>
      </c>
      <c r="M15" s="42">
        <f>L15*1</f>
        <v>0</v>
      </c>
      <c r="N15" s="43"/>
      <c r="O15" s="45">
        <f>SUM(C15,G15,K15)</f>
        <v>0</v>
      </c>
      <c r="P15" s="46">
        <f>ROUND(O15/24,2)</f>
        <v>0</v>
      </c>
      <c r="Q15" s="47">
        <f>P15*1</f>
        <v>0</v>
      </c>
      <c r="R15" s="48">
        <v>0</v>
      </c>
    </row>
    <row r="16" spans="1:18" ht="21.75">
      <c r="A16" s="49" t="s">
        <v>21</v>
      </c>
      <c r="B16" s="64"/>
      <c r="C16" s="51"/>
      <c r="D16" s="52"/>
      <c r="E16" s="52"/>
      <c r="F16" s="53"/>
      <c r="G16" s="51"/>
      <c r="H16" s="52"/>
      <c r="I16" s="54"/>
      <c r="J16" s="53"/>
      <c r="K16" s="65"/>
      <c r="L16" s="52"/>
      <c r="M16" s="52"/>
      <c r="N16" s="53"/>
      <c r="O16" s="56"/>
      <c r="P16" s="62"/>
      <c r="Q16" s="58"/>
      <c r="R16" s="59"/>
    </row>
    <row r="17" spans="1:18" ht="21.75">
      <c r="A17" s="28" t="s">
        <v>15</v>
      </c>
      <c r="B17" s="67" t="s">
        <v>16</v>
      </c>
      <c r="C17" s="51"/>
      <c r="D17" s="52">
        <f>ROUND(C17/18,2)</f>
        <v>0</v>
      </c>
      <c r="E17" s="52"/>
      <c r="F17" s="53">
        <f>SUM(D17,E18:E19)</f>
        <v>0</v>
      </c>
      <c r="G17" s="51"/>
      <c r="H17" s="52">
        <f>ROUND(G17/18,2)</f>
        <v>0</v>
      </c>
      <c r="I17" s="52"/>
      <c r="J17" s="53">
        <f>SUM(H17,I18:I19)</f>
        <v>0</v>
      </c>
      <c r="K17" s="65"/>
      <c r="L17" s="52">
        <f>ROUND(K17/18,2)</f>
        <v>0</v>
      </c>
      <c r="M17" s="52"/>
      <c r="N17" s="53">
        <f>SUM(L17,M18:M19)</f>
        <v>0</v>
      </c>
      <c r="O17" s="56">
        <f aca="true" t="shared" si="0" ref="O17:O43">SUM(C17,G17,K17)</f>
        <v>0</v>
      </c>
      <c r="P17" s="62">
        <f>ROUND(O17/36,2)</f>
        <v>0</v>
      </c>
      <c r="Q17" s="58"/>
      <c r="R17" s="59">
        <f>SUM(P17,Q18:Q19)</f>
        <v>0</v>
      </c>
    </row>
    <row r="18" spans="1:18" ht="21.75">
      <c r="A18" s="49"/>
      <c r="B18" s="67" t="s">
        <v>17</v>
      </c>
      <c r="C18" s="51"/>
      <c r="D18" s="52">
        <f>ROUND(C18/12,2)</f>
        <v>0</v>
      </c>
      <c r="E18" s="52">
        <f>D18*1</f>
        <v>0</v>
      </c>
      <c r="F18" s="53"/>
      <c r="G18" s="51"/>
      <c r="H18" s="52">
        <f>ROUND(G18/12,2)</f>
        <v>0</v>
      </c>
      <c r="I18" s="52">
        <f>H18*1</f>
        <v>0</v>
      </c>
      <c r="J18" s="53"/>
      <c r="K18" s="65"/>
      <c r="L18" s="52">
        <f>ROUND(K18/12,2)</f>
        <v>0</v>
      </c>
      <c r="M18" s="52">
        <f>L18*1</f>
        <v>0</v>
      </c>
      <c r="N18" s="53"/>
      <c r="O18" s="56">
        <f t="shared" si="0"/>
        <v>0</v>
      </c>
      <c r="P18" s="62">
        <f>ROUND(O18/24,2)</f>
        <v>0</v>
      </c>
      <c r="Q18" s="58">
        <f>P18*1</f>
        <v>0</v>
      </c>
      <c r="R18" s="59">
        <v>0</v>
      </c>
    </row>
    <row r="19" spans="1:18" ht="21.75">
      <c r="A19" s="49"/>
      <c r="B19" s="67" t="s">
        <v>18</v>
      </c>
      <c r="C19" s="51"/>
      <c r="D19" s="52">
        <f>ROUND(C19/12,2)</f>
        <v>0</v>
      </c>
      <c r="E19" s="52">
        <f>D19*1</f>
        <v>0</v>
      </c>
      <c r="F19" s="53"/>
      <c r="G19" s="51"/>
      <c r="H19" s="52">
        <f>ROUND(G19/12,2)</f>
        <v>0</v>
      </c>
      <c r="I19" s="52">
        <f>H19*1</f>
        <v>0</v>
      </c>
      <c r="J19" s="53"/>
      <c r="K19" s="65"/>
      <c r="L19" s="52">
        <f>ROUND(K19/12,2)</f>
        <v>0</v>
      </c>
      <c r="M19" s="52">
        <f>L19*1</f>
        <v>0</v>
      </c>
      <c r="N19" s="53"/>
      <c r="O19" s="56">
        <f t="shared" si="0"/>
        <v>0</v>
      </c>
      <c r="P19" s="62">
        <f>ROUND(O19/24,2)</f>
        <v>0</v>
      </c>
      <c r="Q19" s="58">
        <f>P19*1</f>
        <v>0</v>
      </c>
      <c r="R19" s="59">
        <v>0</v>
      </c>
    </row>
    <row r="20" spans="1:18" ht="21.75">
      <c r="A20" s="28" t="s">
        <v>22</v>
      </c>
      <c r="B20" s="29" t="s">
        <v>16</v>
      </c>
      <c r="C20" s="30"/>
      <c r="D20" s="31">
        <f>ROUND(C20/18,2)</f>
        <v>0</v>
      </c>
      <c r="E20" s="31"/>
      <c r="F20" s="32">
        <f>SUM(D20,E21:E22)</f>
        <v>0</v>
      </c>
      <c r="G20" s="30"/>
      <c r="H20" s="31">
        <f>ROUND(G20/18,2)</f>
        <v>0</v>
      </c>
      <c r="I20" s="31"/>
      <c r="J20" s="32">
        <f>SUM(H20,I21:I22)</f>
        <v>0</v>
      </c>
      <c r="K20" s="33"/>
      <c r="L20" s="31">
        <f>ROUND(K20/18,2)</f>
        <v>0</v>
      </c>
      <c r="M20" s="31"/>
      <c r="N20" s="32">
        <f>SUM(L20,M21:M22)</f>
        <v>0</v>
      </c>
      <c r="O20" s="34">
        <f t="shared" si="0"/>
        <v>0</v>
      </c>
      <c r="P20" s="35">
        <f>ROUND(O20/36,2)</f>
        <v>0</v>
      </c>
      <c r="Q20" s="36"/>
      <c r="R20" s="37">
        <f>SUM(P20,Q21:Q22)</f>
        <v>0</v>
      </c>
    </row>
    <row r="21" spans="1:18" ht="21.75">
      <c r="A21" s="68"/>
      <c r="B21" s="29" t="s">
        <v>17</v>
      </c>
      <c r="C21" s="30"/>
      <c r="D21" s="31">
        <f>ROUND(C21/12,2)</f>
        <v>0</v>
      </c>
      <c r="E21" s="52">
        <f>D21*1</f>
        <v>0</v>
      </c>
      <c r="F21" s="32"/>
      <c r="G21" s="30"/>
      <c r="H21" s="31">
        <f>ROUND(G21/12,2)</f>
        <v>0</v>
      </c>
      <c r="I21" s="52">
        <f>H21*1</f>
        <v>0</v>
      </c>
      <c r="J21" s="32"/>
      <c r="K21" s="33"/>
      <c r="L21" s="31">
        <f>ROUND(K21/12,2)</f>
        <v>0</v>
      </c>
      <c r="M21" s="52">
        <f>L21*1</f>
        <v>0</v>
      </c>
      <c r="N21" s="32"/>
      <c r="O21" s="34">
        <f t="shared" si="0"/>
        <v>0</v>
      </c>
      <c r="P21" s="36">
        <f>ROUND(O21/24,2)</f>
        <v>0</v>
      </c>
      <c r="Q21" s="36">
        <f>P21*1</f>
        <v>0</v>
      </c>
      <c r="R21" s="37">
        <v>0</v>
      </c>
    </row>
    <row r="22" spans="1:18" ht="21.75">
      <c r="A22" s="68"/>
      <c r="B22" s="29" t="s">
        <v>18</v>
      </c>
      <c r="C22" s="30"/>
      <c r="D22" s="31">
        <f>ROUND(C22/12,2)</f>
        <v>0</v>
      </c>
      <c r="E22" s="52">
        <f>D22*1</f>
        <v>0</v>
      </c>
      <c r="F22" s="32"/>
      <c r="G22" s="30"/>
      <c r="H22" s="31">
        <f>ROUND(G22/12,2)</f>
        <v>0</v>
      </c>
      <c r="I22" s="52">
        <f>H22*1</f>
        <v>0</v>
      </c>
      <c r="J22" s="32"/>
      <c r="K22" s="38"/>
      <c r="L22" s="31">
        <f>ROUND(K22/12,2)</f>
        <v>0</v>
      </c>
      <c r="M22" s="52">
        <f>L22*1</f>
        <v>0</v>
      </c>
      <c r="N22" s="32"/>
      <c r="O22" s="69">
        <f t="shared" si="0"/>
        <v>0</v>
      </c>
      <c r="P22" s="36">
        <f>ROUND(O22/24,2)</f>
        <v>0</v>
      </c>
      <c r="Q22" s="36">
        <f>P22*1</f>
        <v>0</v>
      </c>
      <c r="R22" s="37">
        <v>0</v>
      </c>
    </row>
    <row r="23" spans="1:18" ht="21.75">
      <c r="A23" s="28" t="s">
        <v>23</v>
      </c>
      <c r="B23" s="29" t="s">
        <v>16</v>
      </c>
      <c r="C23" s="30"/>
      <c r="D23" s="31">
        <f>ROUND(C23/18,2)</f>
        <v>0</v>
      </c>
      <c r="E23" s="31"/>
      <c r="F23" s="32">
        <f>SUM(D23,E24:E25)</f>
        <v>0</v>
      </c>
      <c r="G23" s="30"/>
      <c r="H23" s="31">
        <f>ROUND(G23/18,2)</f>
        <v>0</v>
      </c>
      <c r="I23" s="31"/>
      <c r="J23" s="32">
        <f>SUM(H23,I24:I25)</f>
        <v>0</v>
      </c>
      <c r="K23" s="33"/>
      <c r="L23" s="31">
        <f>ROUND(K23/18,2)</f>
        <v>0</v>
      </c>
      <c r="M23" s="31"/>
      <c r="N23" s="32">
        <f>SUM(L23,M24:M25)</f>
        <v>0</v>
      </c>
      <c r="O23" s="34">
        <f t="shared" si="0"/>
        <v>0</v>
      </c>
      <c r="P23" s="35">
        <f>ROUND(O23/36,2)</f>
        <v>0</v>
      </c>
      <c r="Q23" s="36"/>
      <c r="R23" s="37">
        <f>SUM(P23,Q24:Q25)</f>
        <v>0</v>
      </c>
    </row>
    <row r="24" spans="1:18" ht="21.75">
      <c r="A24" s="68"/>
      <c r="B24" s="29" t="s">
        <v>17</v>
      </c>
      <c r="C24" s="30"/>
      <c r="D24" s="31">
        <f>ROUND(C24/12,2)</f>
        <v>0</v>
      </c>
      <c r="E24" s="52">
        <f>D24*1</f>
        <v>0</v>
      </c>
      <c r="F24" s="32"/>
      <c r="G24" s="30"/>
      <c r="H24" s="31">
        <f>ROUND(G24/12,2)</f>
        <v>0</v>
      </c>
      <c r="I24" s="52">
        <f>H24*1</f>
        <v>0</v>
      </c>
      <c r="J24" s="32"/>
      <c r="K24" s="33"/>
      <c r="L24" s="31">
        <f>ROUND(K24/12,2)</f>
        <v>0</v>
      </c>
      <c r="M24" s="52">
        <f>L24*1</f>
        <v>0</v>
      </c>
      <c r="N24" s="32"/>
      <c r="O24" s="34">
        <f t="shared" si="0"/>
        <v>0</v>
      </c>
      <c r="P24" s="36">
        <f>ROUND(O24/24,2)</f>
        <v>0</v>
      </c>
      <c r="Q24" s="36">
        <f>P24*1</f>
        <v>0</v>
      </c>
      <c r="R24" s="37">
        <v>0</v>
      </c>
    </row>
    <row r="25" spans="1:18" ht="21.75">
      <c r="A25" s="68"/>
      <c r="B25" s="29" t="s">
        <v>18</v>
      </c>
      <c r="C25" s="30"/>
      <c r="D25" s="31">
        <f>ROUND(C25/12,2)</f>
        <v>0</v>
      </c>
      <c r="E25" s="52">
        <f>D25*1</f>
        <v>0</v>
      </c>
      <c r="F25" s="32"/>
      <c r="G25" s="30"/>
      <c r="H25" s="31">
        <f>ROUND(G25/12,2)</f>
        <v>0</v>
      </c>
      <c r="I25" s="52">
        <f>H25*1</f>
        <v>0</v>
      </c>
      <c r="J25" s="32"/>
      <c r="K25" s="33"/>
      <c r="L25" s="31">
        <f>ROUND(K25/12,2)</f>
        <v>0</v>
      </c>
      <c r="M25" s="52">
        <f>L25*1</f>
        <v>0</v>
      </c>
      <c r="N25" s="32"/>
      <c r="O25" s="69">
        <f t="shared" si="0"/>
        <v>0</v>
      </c>
      <c r="P25" s="36">
        <f>ROUND(O25/24,2)</f>
        <v>0</v>
      </c>
      <c r="Q25" s="36">
        <f>P25*1</f>
        <v>0</v>
      </c>
      <c r="R25" s="37">
        <v>0</v>
      </c>
    </row>
    <row r="26" spans="1:18" ht="21.75">
      <c r="A26" s="28" t="s">
        <v>24</v>
      </c>
      <c r="B26" s="29" t="s">
        <v>16</v>
      </c>
      <c r="C26" s="30"/>
      <c r="D26" s="31">
        <f>ROUND(C26/18,2)</f>
        <v>0</v>
      </c>
      <c r="E26" s="31"/>
      <c r="F26" s="32">
        <f>SUM(D26,E27:E28)</f>
        <v>0</v>
      </c>
      <c r="G26" s="30"/>
      <c r="H26" s="31">
        <f>ROUND(G26/18,2)</f>
        <v>0</v>
      </c>
      <c r="I26" s="31"/>
      <c r="J26" s="32">
        <f>SUM(H26,I27:I28)</f>
        <v>0</v>
      </c>
      <c r="K26" s="33"/>
      <c r="L26" s="31">
        <f>ROUND(K26/18,2)</f>
        <v>0</v>
      </c>
      <c r="M26" s="31"/>
      <c r="N26" s="32">
        <f>SUM(L26,M27:M28)</f>
        <v>0</v>
      </c>
      <c r="O26" s="34">
        <f t="shared" si="0"/>
        <v>0</v>
      </c>
      <c r="P26" s="35">
        <f>ROUND(O26/36,2)</f>
        <v>0</v>
      </c>
      <c r="Q26" s="36"/>
      <c r="R26" s="37">
        <f>SUM(P26,Q27:Q28)</f>
        <v>0</v>
      </c>
    </row>
    <row r="27" spans="1:18" ht="21.75">
      <c r="A27" s="68"/>
      <c r="B27" s="29" t="s">
        <v>17</v>
      </c>
      <c r="C27" s="30"/>
      <c r="D27" s="31">
        <f>ROUND(C27/12,2)</f>
        <v>0</v>
      </c>
      <c r="E27" s="52">
        <f>D27*1</f>
        <v>0</v>
      </c>
      <c r="F27" s="32"/>
      <c r="G27" s="30"/>
      <c r="H27" s="31">
        <f>ROUND(G27/12,2)</f>
        <v>0</v>
      </c>
      <c r="I27" s="52">
        <f>H27*1</f>
        <v>0</v>
      </c>
      <c r="J27" s="32"/>
      <c r="K27" s="33"/>
      <c r="L27" s="31">
        <f>ROUND(K27/12,2)</f>
        <v>0</v>
      </c>
      <c r="M27" s="52">
        <f>L27*1</f>
        <v>0</v>
      </c>
      <c r="N27" s="32"/>
      <c r="O27" s="34">
        <f t="shared" si="0"/>
        <v>0</v>
      </c>
      <c r="P27" s="36">
        <f>ROUND(O27/24,2)</f>
        <v>0</v>
      </c>
      <c r="Q27" s="36">
        <f>P27*1</f>
        <v>0</v>
      </c>
      <c r="R27" s="37">
        <v>0</v>
      </c>
    </row>
    <row r="28" spans="1:18" ht="21.75">
      <c r="A28" s="68"/>
      <c r="B28" s="29" t="s">
        <v>18</v>
      </c>
      <c r="C28" s="30"/>
      <c r="D28" s="31">
        <f>ROUND(C28/12,2)</f>
        <v>0</v>
      </c>
      <c r="E28" s="52">
        <f>D28*1</f>
        <v>0</v>
      </c>
      <c r="F28" s="32"/>
      <c r="G28" s="30"/>
      <c r="H28" s="31">
        <f>ROUND(G28/12,2)</f>
        <v>0</v>
      </c>
      <c r="I28" s="52">
        <f>H28*1</f>
        <v>0</v>
      </c>
      <c r="J28" s="32"/>
      <c r="K28" s="33"/>
      <c r="L28" s="31">
        <f>ROUND(K28/12,2)</f>
        <v>0</v>
      </c>
      <c r="M28" s="52">
        <f>L28*1</f>
        <v>0</v>
      </c>
      <c r="N28" s="32"/>
      <c r="O28" s="69">
        <f t="shared" si="0"/>
        <v>0</v>
      </c>
      <c r="P28" s="36">
        <f>ROUND(O28/24,2)</f>
        <v>0</v>
      </c>
      <c r="Q28" s="36">
        <f>P28*1</f>
        <v>0</v>
      </c>
      <c r="R28" s="37">
        <v>0</v>
      </c>
    </row>
    <row r="29" spans="1:18" ht="21.75">
      <c r="A29" s="28" t="s">
        <v>25</v>
      </c>
      <c r="B29" s="29" t="s">
        <v>16</v>
      </c>
      <c r="C29" s="30"/>
      <c r="D29" s="31">
        <f>ROUND(C29/18,2)</f>
        <v>0</v>
      </c>
      <c r="E29" s="31"/>
      <c r="F29" s="32">
        <f>SUM(D29,E30:E31)</f>
        <v>0</v>
      </c>
      <c r="G29" s="30"/>
      <c r="H29" s="31">
        <f>ROUND(G29/18,2)</f>
        <v>0</v>
      </c>
      <c r="I29" s="31"/>
      <c r="J29" s="32">
        <f>SUM(H29,I30:I31)</f>
        <v>0</v>
      </c>
      <c r="K29" s="33"/>
      <c r="L29" s="31">
        <f>ROUND(K29/18,2)</f>
        <v>0</v>
      </c>
      <c r="M29" s="31"/>
      <c r="N29" s="32">
        <f>SUM(L29,M30:M31)</f>
        <v>0</v>
      </c>
      <c r="O29" s="34">
        <f t="shared" si="0"/>
        <v>0</v>
      </c>
      <c r="P29" s="35">
        <f>ROUND(O29/36,2)</f>
        <v>0</v>
      </c>
      <c r="Q29" s="36"/>
      <c r="R29" s="37">
        <f>SUM(P29,Q30:Q31)</f>
        <v>0</v>
      </c>
    </row>
    <row r="30" spans="1:18" ht="21.75">
      <c r="A30" s="68"/>
      <c r="B30" s="29" t="s">
        <v>17</v>
      </c>
      <c r="C30" s="30"/>
      <c r="D30" s="31">
        <f>ROUND(C30/12,2)</f>
        <v>0</v>
      </c>
      <c r="E30" s="52">
        <f>D30*1</f>
        <v>0</v>
      </c>
      <c r="F30" s="32"/>
      <c r="G30" s="30"/>
      <c r="H30" s="31">
        <f>ROUND(G30/12,2)</f>
        <v>0</v>
      </c>
      <c r="I30" s="52">
        <f>H30*1</f>
        <v>0</v>
      </c>
      <c r="J30" s="32"/>
      <c r="K30" s="33"/>
      <c r="L30" s="31">
        <f>ROUND(K30/12,2)</f>
        <v>0</v>
      </c>
      <c r="M30" s="52">
        <f>L30*1</f>
        <v>0</v>
      </c>
      <c r="N30" s="32"/>
      <c r="O30" s="34">
        <f t="shared" si="0"/>
        <v>0</v>
      </c>
      <c r="P30" s="36">
        <f>ROUND(O30/24,2)</f>
        <v>0</v>
      </c>
      <c r="Q30" s="36">
        <f>P30*1</f>
        <v>0</v>
      </c>
      <c r="R30" s="37">
        <v>0</v>
      </c>
    </row>
    <row r="31" spans="1:18" ht="21.75">
      <c r="A31" s="68"/>
      <c r="B31" s="29" t="s">
        <v>18</v>
      </c>
      <c r="C31" s="30"/>
      <c r="D31" s="31">
        <f>ROUND(C31/12,2)</f>
        <v>0</v>
      </c>
      <c r="E31" s="52">
        <f>D31*1</f>
        <v>0</v>
      </c>
      <c r="F31" s="32"/>
      <c r="G31" s="30"/>
      <c r="H31" s="31">
        <f>ROUND(G31/12,2)</f>
        <v>0</v>
      </c>
      <c r="I31" s="52">
        <f>H31*1</f>
        <v>0</v>
      </c>
      <c r="J31" s="32"/>
      <c r="K31" s="33"/>
      <c r="L31" s="31">
        <f>ROUND(K31/12,2)</f>
        <v>0</v>
      </c>
      <c r="M31" s="52">
        <f>L31*1</f>
        <v>0</v>
      </c>
      <c r="N31" s="32"/>
      <c r="O31" s="69">
        <f t="shared" si="0"/>
        <v>0</v>
      </c>
      <c r="P31" s="36">
        <f>ROUND(O31/24,2)</f>
        <v>0</v>
      </c>
      <c r="Q31" s="36">
        <f>P31*1</f>
        <v>0</v>
      </c>
      <c r="R31" s="37">
        <v>0</v>
      </c>
    </row>
    <row r="32" spans="1:18" ht="21.75">
      <c r="A32" s="28" t="s">
        <v>26</v>
      </c>
      <c r="B32" s="29" t="s">
        <v>16</v>
      </c>
      <c r="C32" s="30"/>
      <c r="D32" s="31">
        <f>ROUND(C32/18,2)</f>
        <v>0</v>
      </c>
      <c r="E32" s="31"/>
      <c r="F32" s="32">
        <f>SUM(D32,E33:E34)</f>
        <v>0</v>
      </c>
      <c r="G32" s="30"/>
      <c r="H32" s="31">
        <f>ROUND(G32/18,2)</f>
        <v>0</v>
      </c>
      <c r="I32" s="31"/>
      <c r="J32" s="32">
        <f>SUM(H32,I33:I34)</f>
        <v>0</v>
      </c>
      <c r="K32" s="33"/>
      <c r="L32" s="31">
        <f>ROUND(K32/18,2)</f>
        <v>0</v>
      </c>
      <c r="M32" s="31"/>
      <c r="N32" s="32">
        <f>SUM(L32,M33:M34)</f>
        <v>0</v>
      </c>
      <c r="O32" s="34">
        <f t="shared" si="0"/>
        <v>0</v>
      </c>
      <c r="P32" s="35">
        <f>ROUND(O32/36,2)</f>
        <v>0</v>
      </c>
      <c r="Q32" s="36"/>
      <c r="R32" s="37">
        <f>SUM(P32,Q33:Q34)</f>
        <v>0</v>
      </c>
    </row>
    <row r="33" spans="1:18" ht="21.75">
      <c r="A33" s="68"/>
      <c r="B33" s="29" t="s">
        <v>17</v>
      </c>
      <c r="C33" s="30"/>
      <c r="D33" s="31">
        <f>ROUND(C33/12,2)</f>
        <v>0</v>
      </c>
      <c r="E33" s="52">
        <f>D33*1</f>
        <v>0</v>
      </c>
      <c r="F33" s="32"/>
      <c r="G33" s="30"/>
      <c r="H33" s="31">
        <f>ROUND(G33/12,2)</f>
        <v>0</v>
      </c>
      <c r="I33" s="52">
        <f>H33*1</f>
        <v>0</v>
      </c>
      <c r="J33" s="32"/>
      <c r="K33" s="33"/>
      <c r="L33" s="31">
        <f>ROUND(K33/12,2)</f>
        <v>0</v>
      </c>
      <c r="M33" s="52">
        <f>L33*1</f>
        <v>0</v>
      </c>
      <c r="N33" s="32"/>
      <c r="O33" s="34">
        <f t="shared" si="0"/>
        <v>0</v>
      </c>
      <c r="P33" s="36">
        <f>ROUND(O33/24,2)</f>
        <v>0</v>
      </c>
      <c r="Q33" s="36">
        <f>P33*1</f>
        <v>0</v>
      </c>
      <c r="R33" s="37">
        <v>0</v>
      </c>
    </row>
    <row r="34" spans="1:18" ht="21.75">
      <c r="A34" s="68"/>
      <c r="B34" s="29" t="s">
        <v>18</v>
      </c>
      <c r="C34" s="30"/>
      <c r="D34" s="31">
        <f>ROUND(C34/12,2)</f>
        <v>0</v>
      </c>
      <c r="E34" s="52">
        <f>D34*1</f>
        <v>0</v>
      </c>
      <c r="F34" s="32"/>
      <c r="G34" s="30"/>
      <c r="H34" s="31">
        <f>ROUND(G34/12,2)</f>
        <v>0</v>
      </c>
      <c r="I34" s="52">
        <f>H34*1</f>
        <v>0</v>
      </c>
      <c r="J34" s="32"/>
      <c r="K34" s="33"/>
      <c r="L34" s="31">
        <f>ROUND(K34/12,2)</f>
        <v>0</v>
      </c>
      <c r="M34" s="52">
        <f>L34*1</f>
        <v>0</v>
      </c>
      <c r="N34" s="32"/>
      <c r="O34" s="69">
        <f t="shared" si="0"/>
        <v>0</v>
      </c>
      <c r="P34" s="36">
        <f>ROUND(O34/24,2)</f>
        <v>0</v>
      </c>
      <c r="Q34" s="36">
        <f>P34*1</f>
        <v>0</v>
      </c>
      <c r="R34" s="37">
        <v>0</v>
      </c>
    </row>
    <row r="35" spans="1:18" ht="21.75">
      <c r="A35" s="28" t="s">
        <v>27</v>
      </c>
      <c r="B35" s="29" t="s">
        <v>16</v>
      </c>
      <c r="C35" s="30"/>
      <c r="D35" s="31">
        <f>ROUND(C35/18,2)</f>
        <v>0</v>
      </c>
      <c r="E35" s="31"/>
      <c r="F35" s="32">
        <f>SUM(D35,E36:E37)</f>
        <v>0</v>
      </c>
      <c r="G35" s="30"/>
      <c r="H35" s="31">
        <f>ROUND(G35/18,2)</f>
        <v>0</v>
      </c>
      <c r="I35" s="31"/>
      <c r="J35" s="32">
        <f>SUM(H35,I36:I37)</f>
        <v>0</v>
      </c>
      <c r="K35" s="33"/>
      <c r="L35" s="31">
        <f>ROUND(K35/18,2)</f>
        <v>0</v>
      </c>
      <c r="M35" s="31"/>
      <c r="N35" s="32">
        <f>SUM(L35,M36:M37)</f>
        <v>0</v>
      </c>
      <c r="O35" s="34">
        <f t="shared" si="0"/>
        <v>0</v>
      </c>
      <c r="P35" s="35">
        <f>ROUND(O35/36,2)</f>
        <v>0</v>
      </c>
      <c r="Q35" s="36"/>
      <c r="R35" s="37">
        <f>SUM(P35,Q36:Q37)</f>
        <v>0</v>
      </c>
    </row>
    <row r="36" spans="1:18" ht="21.75">
      <c r="A36" s="68"/>
      <c r="B36" s="29" t="s">
        <v>17</v>
      </c>
      <c r="C36" s="30"/>
      <c r="D36" s="31">
        <f>ROUND(C36/12,2)</f>
        <v>0</v>
      </c>
      <c r="E36" s="52">
        <f>D36*1</f>
        <v>0</v>
      </c>
      <c r="F36" s="32"/>
      <c r="G36" s="30"/>
      <c r="H36" s="31">
        <f>ROUND(G36/12,2)</f>
        <v>0</v>
      </c>
      <c r="I36" s="52">
        <f>H36*1</f>
        <v>0</v>
      </c>
      <c r="J36" s="32"/>
      <c r="K36" s="33"/>
      <c r="L36" s="31">
        <f>ROUND(K36/12,2)</f>
        <v>0</v>
      </c>
      <c r="M36" s="52">
        <f>L36*1</f>
        <v>0</v>
      </c>
      <c r="N36" s="32"/>
      <c r="O36" s="34">
        <f t="shared" si="0"/>
        <v>0</v>
      </c>
      <c r="P36" s="36">
        <f>ROUND(O36/24,2)</f>
        <v>0</v>
      </c>
      <c r="Q36" s="36">
        <f>P36*1</f>
        <v>0</v>
      </c>
      <c r="R36" s="37">
        <v>0</v>
      </c>
    </row>
    <row r="37" spans="1:18" ht="21.75">
      <c r="A37" s="68"/>
      <c r="B37" s="29" t="s">
        <v>18</v>
      </c>
      <c r="C37" s="30"/>
      <c r="D37" s="31">
        <f>ROUND(C37/12,2)</f>
        <v>0</v>
      </c>
      <c r="E37" s="52">
        <f>D37*1</f>
        <v>0</v>
      </c>
      <c r="F37" s="32"/>
      <c r="G37" s="30"/>
      <c r="H37" s="31">
        <f>ROUND(G37/12,2)</f>
        <v>0</v>
      </c>
      <c r="I37" s="52">
        <f>H37*1</f>
        <v>0</v>
      </c>
      <c r="J37" s="32"/>
      <c r="K37" s="33"/>
      <c r="L37" s="31">
        <f>ROUND(K37/12,2)</f>
        <v>0</v>
      </c>
      <c r="M37" s="52">
        <f>L37*1</f>
        <v>0</v>
      </c>
      <c r="N37" s="32"/>
      <c r="O37" s="69">
        <f t="shared" si="0"/>
        <v>0</v>
      </c>
      <c r="P37" s="36">
        <f>ROUND(O37/24,2)</f>
        <v>0</v>
      </c>
      <c r="Q37" s="36">
        <f>P37*1</f>
        <v>0</v>
      </c>
      <c r="R37" s="37">
        <v>0</v>
      </c>
    </row>
    <row r="38" spans="1:18" ht="21.75">
      <c r="A38" s="28" t="s">
        <v>28</v>
      </c>
      <c r="B38" s="29" t="s">
        <v>16</v>
      </c>
      <c r="C38" s="30"/>
      <c r="D38" s="31">
        <f>ROUND(C38/18,2)</f>
        <v>0</v>
      </c>
      <c r="E38" s="31"/>
      <c r="F38" s="32">
        <f>SUM(D38,E39:E40)</f>
        <v>0</v>
      </c>
      <c r="G38" s="30"/>
      <c r="H38" s="31">
        <f>ROUND(G38/18,2)</f>
        <v>0</v>
      </c>
      <c r="I38" s="31"/>
      <c r="J38" s="32">
        <f>SUM(H38,I39:I40)</f>
        <v>0</v>
      </c>
      <c r="K38" s="33"/>
      <c r="L38" s="31">
        <f>ROUND(K38/18,2)</f>
        <v>0</v>
      </c>
      <c r="M38" s="31"/>
      <c r="N38" s="32">
        <f>SUM(L38,M39:M40)</f>
        <v>0</v>
      </c>
      <c r="O38" s="34">
        <f t="shared" si="0"/>
        <v>0</v>
      </c>
      <c r="P38" s="35">
        <f>ROUND(O38/36,2)</f>
        <v>0</v>
      </c>
      <c r="Q38" s="36"/>
      <c r="R38" s="37">
        <f>SUM(P38,Q39:Q40)</f>
        <v>0</v>
      </c>
    </row>
    <row r="39" spans="1:18" ht="21.75">
      <c r="A39" s="68"/>
      <c r="B39" s="29" t="s">
        <v>17</v>
      </c>
      <c r="C39" s="30"/>
      <c r="D39" s="31">
        <f>ROUND(C39/12,2)</f>
        <v>0</v>
      </c>
      <c r="E39" s="52">
        <f>D39*1</f>
        <v>0</v>
      </c>
      <c r="F39" s="32"/>
      <c r="G39" s="30"/>
      <c r="H39" s="31">
        <f>ROUND(G39/12,2)</f>
        <v>0</v>
      </c>
      <c r="I39" s="52">
        <f>H39*1</f>
        <v>0</v>
      </c>
      <c r="J39" s="32"/>
      <c r="K39" s="33"/>
      <c r="L39" s="31">
        <f>ROUND(K39/12,2)</f>
        <v>0</v>
      </c>
      <c r="M39" s="52">
        <f>L39*1</f>
        <v>0</v>
      </c>
      <c r="N39" s="32"/>
      <c r="O39" s="34">
        <f t="shared" si="0"/>
        <v>0</v>
      </c>
      <c r="P39" s="36">
        <f>ROUND(O39/24,2)</f>
        <v>0</v>
      </c>
      <c r="Q39" s="36">
        <f>P39*1</f>
        <v>0</v>
      </c>
      <c r="R39" s="37">
        <v>0</v>
      </c>
    </row>
    <row r="40" spans="1:18" ht="21.75">
      <c r="A40" s="68"/>
      <c r="B40" s="29" t="s">
        <v>18</v>
      </c>
      <c r="C40" s="30"/>
      <c r="D40" s="31">
        <f>ROUND(C40/12,2)</f>
        <v>0</v>
      </c>
      <c r="E40" s="52">
        <f>D40*1</f>
        <v>0</v>
      </c>
      <c r="F40" s="32"/>
      <c r="G40" s="30"/>
      <c r="H40" s="31">
        <f>ROUND(G40/12,2)</f>
        <v>0</v>
      </c>
      <c r="I40" s="52">
        <f>H40*1</f>
        <v>0</v>
      </c>
      <c r="J40" s="32"/>
      <c r="K40" s="33"/>
      <c r="L40" s="31">
        <f>ROUND(K40/12,2)</f>
        <v>0</v>
      </c>
      <c r="M40" s="52">
        <f>L40*1</f>
        <v>0</v>
      </c>
      <c r="N40" s="32"/>
      <c r="O40" s="69">
        <f t="shared" si="0"/>
        <v>0</v>
      </c>
      <c r="P40" s="36">
        <f>ROUND(O40/24,2)</f>
        <v>0</v>
      </c>
      <c r="Q40" s="36">
        <f>P40*1</f>
        <v>0</v>
      </c>
      <c r="R40" s="37">
        <v>0</v>
      </c>
    </row>
    <row r="41" spans="1:18" ht="21.75">
      <c r="A41" s="70" t="s">
        <v>29</v>
      </c>
      <c r="B41" s="71" t="s">
        <v>16</v>
      </c>
      <c r="C41" s="72">
        <f>SUM(C17,C20,C23,C26,C29,C32,C35,C38)</f>
        <v>0</v>
      </c>
      <c r="D41" s="73">
        <f>ROUND(C41/18,2)</f>
        <v>0</v>
      </c>
      <c r="E41" s="73"/>
      <c r="F41" s="74">
        <f>SUM(D41,E42:E43)</f>
        <v>0</v>
      </c>
      <c r="G41" s="72">
        <f>SUM(G17,G20,G23,G26,G29,G32,G35,G38)</f>
        <v>0</v>
      </c>
      <c r="H41" s="73">
        <f>ROUND(G41/18,2)</f>
        <v>0</v>
      </c>
      <c r="I41" s="73"/>
      <c r="J41" s="74">
        <f>SUM(H41,I42:I43)</f>
        <v>0</v>
      </c>
      <c r="K41" s="72">
        <f>SUM(K17,K20,K23,K26,K29,K32,K35,K38)</f>
        <v>0</v>
      </c>
      <c r="L41" s="73">
        <f>ROUND(K41/18,2)</f>
        <v>0</v>
      </c>
      <c r="M41" s="73"/>
      <c r="N41" s="74">
        <f>SUM(L41,M42:M43)</f>
        <v>0</v>
      </c>
      <c r="O41" s="75">
        <f t="shared" si="0"/>
        <v>0</v>
      </c>
      <c r="P41" s="76">
        <f>ROUND(O41/36,2)</f>
        <v>0</v>
      </c>
      <c r="Q41" s="77"/>
      <c r="R41" s="37">
        <f>SUM(P41,Q42:Q43)</f>
        <v>0</v>
      </c>
    </row>
    <row r="42" spans="1:18" ht="21.75">
      <c r="A42" s="28"/>
      <c r="B42" s="71" t="s">
        <v>17</v>
      </c>
      <c r="C42" s="72">
        <f>SUM(C18,C21,C24,C27,C30,C33,C36,C39)</f>
        <v>0</v>
      </c>
      <c r="D42" s="73">
        <f>ROUND(C42/12,2)</f>
        <v>0</v>
      </c>
      <c r="E42" s="73">
        <f>D42*1</f>
        <v>0</v>
      </c>
      <c r="F42" s="74"/>
      <c r="G42" s="72">
        <f>SUM(G18,G21,G24,G27,G30,G33,G36,G39)</f>
        <v>0</v>
      </c>
      <c r="H42" s="73">
        <f>ROUND(G42/12,2)</f>
        <v>0</v>
      </c>
      <c r="I42" s="73">
        <f>H42*1</f>
        <v>0</v>
      </c>
      <c r="J42" s="74"/>
      <c r="K42" s="72">
        <f>SUM(K18,K21,K24,K27,K30,K33,K36,K39)</f>
        <v>0</v>
      </c>
      <c r="L42" s="73">
        <f>ROUND(K42/12,2)</f>
        <v>0</v>
      </c>
      <c r="M42" s="73">
        <f>L42*1</f>
        <v>0</v>
      </c>
      <c r="N42" s="74"/>
      <c r="O42" s="75">
        <f t="shared" si="0"/>
        <v>0</v>
      </c>
      <c r="P42" s="76">
        <f>ROUND(O42/24,2)</f>
        <v>0</v>
      </c>
      <c r="Q42" s="77">
        <f>P42*1</f>
        <v>0</v>
      </c>
      <c r="R42" s="37">
        <v>0</v>
      </c>
    </row>
    <row r="43" spans="1:18" ht="22.5" thickBot="1">
      <c r="A43" s="39"/>
      <c r="B43" s="78" t="s">
        <v>18</v>
      </c>
      <c r="C43" s="79">
        <f>SUM(C19,C22,C25,C28,C31,C34,C37,C40)</f>
        <v>0</v>
      </c>
      <c r="D43" s="80">
        <f>ROUND(C43/12,2)</f>
        <v>0</v>
      </c>
      <c r="E43" s="80">
        <f>D43*1</f>
        <v>0</v>
      </c>
      <c r="F43" s="81"/>
      <c r="G43" s="79">
        <f>SUM(G19,G22,G25,G28,G31,G34,G37,G40)</f>
        <v>0</v>
      </c>
      <c r="H43" s="80">
        <f>ROUND(G43/12,2)</f>
        <v>0</v>
      </c>
      <c r="I43" s="80">
        <f>H43*1</f>
        <v>0</v>
      </c>
      <c r="J43" s="81"/>
      <c r="K43" s="79">
        <f>SUM(K19,K22,K25,K28,K31,K34,K37,K40)</f>
        <v>0</v>
      </c>
      <c r="L43" s="80">
        <f>ROUND(K43/12,2)</f>
        <v>0</v>
      </c>
      <c r="M43" s="80">
        <f>L43*1</f>
        <v>0</v>
      </c>
      <c r="N43" s="81"/>
      <c r="O43" s="82">
        <f t="shared" si="0"/>
        <v>0</v>
      </c>
      <c r="P43" s="83">
        <f>ROUND(O43/24,2)</f>
        <v>0</v>
      </c>
      <c r="Q43" s="84">
        <f>P43*1</f>
        <v>0</v>
      </c>
      <c r="R43" s="48">
        <v>0</v>
      </c>
    </row>
    <row r="44" spans="1:18" ht="21.75">
      <c r="A44" s="49" t="s">
        <v>30</v>
      </c>
      <c r="B44" s="64"/>
      <c r="C44" s="51"/>
      <c r="D44" s="52"/>
      <c r="E44" s="52"/>
      <c r="F44" s="53"/>
      <c r="G44" s="51"/>
      <c r="H44" s="52"/>
      <c r="I44" s="54"/>
      <c r="J44" s="53"/>
      <c r="K44" s="65"/>
      <c r="L44" s="52"/>
      <c r="M44" s="52"/>
      <c r="N44" s="53"/>
      <c r="O44" s="56"/>
      <c r="P44" s="62"/>
      <c r="Q44" s="58"/>
      <c r="R44" s="59"/>
    </row>
    <row r="45" spans="1:18" ht="21.75">
      <c r="A45" s="28" t="s">
        <v>15</v>
      </c>
      <c r="B45" s="29" t="s">
        <v>16</v>
      </c>
      <c r="C45" s="30">
        <f>3720+1080</f>
        <v>4800</v>
      </c>
      <c r="D45" s="31">
        <f>ROUND(C45/18,2)</f>
        <v>266.67</v>
      </c>
      <c r="E45" s="31"/>
      <c r="F45" s="32">
        <f>SUM(D45,E46:E47)</f>
        <v>284.51</v>
      </c>
      <c r="G45" s="30">
        <f>3396+255</f>
        <v>3651</v>
      </c>
      <c r="H45" s="31">
        <f>ROUND(G45/18,2)</f>
        <v>202.83</v>
      </c>
      <c r="I45" s="31"/>
      <c r="J45" s="32">
        <f>SUM(H45,I46:I47)</f>
        <v>214.83</v>
      </c>
      <c r="K45" s="33">
        <f>1855+321</f>
        <v>2176</v>
      </c>
      <c r="L45" s="31">
        <f>ROUND(K45/18,2)</f>
        <v>120.89</v>
      </c>
      <c r="M45" s="31"/>
      <c r="N45" s="32">
        <f>SUM(L45,M46:M47)</f>
        <v>120.89</v>
      </c>
      <c r="O45" s="34">
        <f>SUM(C45,G45,K45)</f>
        <v>10627</v>
      </c>
      <c r="P45" s="35">
        <f>ROUND(O45/36,2)</f>
        <v>295.19</v>
      </c>
      <c r="Q45" s="36" t="s">
        <v>31</v>
      </c>
      <c r="R45" s="37">
        <f>SUM(P45,Q46:Q47)</f>
        <v>310.11</v>
      </c>
    </row>
    <row r="46" spans="1:18" ht="21.75">
      <c r="A46" s="68"/>
      <c r="B46" s="29" t="s">
        <v>17</v>
      </c>
      <c r="C46" s="30">
        <f>72+24</f>
        <v>96</v>
      </c>
      <c r="D46" s="31">
        <f>ROUND(C46/12,2)</f>
        <v>8</v>
      </c>
      <c r="E46" s="31">
        <f>D46*2</f>
        <v>16</v>
      </c>
      <c r="F46" s="32"/>
      <c r="G46" s="30">
        <v>72</v>
      </c>
      <c r="H46" s="31">
        <f>ROUND(G46/12,2)</f>
        <v>6</v>
      </c>
      <c r="I46" s="31">
        <f>H46*2</f>
        <v>12</v>
      </c>
      <c r="J46" s="32"/>
      <c r="K46" s="33"/>
      <c r="L46" s="31">
        <f>ROUND(K46/12,2)</f>
        <v>0</v>
      </c>
      <c r="M46" s="31">
        <f>L46*2</f>
        <v>0</v>
      </c>
      <c r="N46" s="32"/>
      <c r="O46" s="34">
        <f>SUM(C46,G46,K46)</f>
        <v>168</v>
      </c>
      <c r="P46" s="35">
        <f>ROUND(O46/24,2)</f>
        <v>7</v>
      </c>
      <c r="Q46" s="36">
        <f>P46*2</f>
        <v>14</v>
      </c>
      <c r="R46" s="37">
        <v>0</v>
      </c>
    </row>
    <row r="47" spans="1:18" ht="22.5" thickBot="1">
      <c r="A47" s="85"/>
      <c r="B47" s="40" t="s">
        <v>18</v>
      </c>
      <c r="C47" s="41">
        <v>11</v>
      </c>
      <c r="D47" s="42">
        <f>ROUND(C47/12,2)</f>
        <v>0.92</v>
      </c>
      <c r="E47" s="42">
        <f>D47*2</f>
        <v>1.84</v>
      </c>
      <c r="F47" s="43"/>
      <c r="G47" s="41"/>
      <c r="H47" s="42">
        <f>ROUND(G47/12,2)</f>
        <v>0</v>
      </c>
      <c r="I47" s="42">
        <f>H47*2</f>
        <v>0</v>
      </c>
      <c r="J47" s="43"/>
      <c r="K47" s="63"/>
      <c r="L47" s="42">
        <f>ROUND(K47/12,2)</f>
        <v>0</v>
      </c>
      <c r="M47" s="42">
        <f>L47*2</f>
        <v>0</v>
      </c>
      <c r="N47" s="43"/>
      <c r="O47" s="45">
        <f>SUM(C47,G47,K47)</f>
        <v>11</v>
      </c>
      <c r="P47" s="46">
        <f>ROUND(O47/24,2)</f>
        <v>0.46</v>
      </c>
      <c r="Q47" s="47">
        <f>P47*2</f>
        <v>0.92</v>
      </c>
      <c r="R47" s="48">
        <v>0</v>
      </c>
    </row>
    <row r="48" spans="1:18" ht="21.75">
      <c r="A48" s="49" t="s">
        <v>32</v>
      </c>
      <c r="B48" s="64"/>
      <c r="C48" s="51"/>
      <c r="D48" s="52"/>
      <c r="E48" s="52"/>
      <c r="F48" s="53"/>
      <c r="G48" s="51"/>
      <c r="H48" s="52"/>
      <c r="I48" s="54"/>
      <c r="J48" s="53"/>
      <c r="K48" s="65"/>
      <c r="L48" s="52"/>
      <c r="M48" s="52"/>
      <c r="N48" s="53"/>
      <c r="O48" s="56"/>
      <c r="P48" s="62"/>
      <c r="Q48" s="58"/>
      <c r="R48" s="59"/>
    </row>
    <row r="49" spans="1:18" ht="21.75">
      <c r="A49" s="28" t="s">
        <v>15</v>
      </c>
      <c r="B49" s="29" t="s">
        <v>16</v>
      </c>
      <c r="C49" s="30"/>
      <c r="D49" s="31">
        <f>ROUND(C49/18,2)</f>
        <v>0</v>
      </c>
      <c r="E49" s="31"/>
      <c r="F49" s="32">
        <f>SUM(D49,E50:E51)</f>
        <v>0</v>
      </c>
      <c r="G49" s="30"/>
      <c r="H49" s="31">
        <f>ROUND(G49/18,2)</f>
        <v>0</v>
      </c>
      <c r="I49" s="31"/>
      <c r="J49" s="32">
        <f>SUM(H49,I50:I51)</f>
        <v>0</v>
      </c>
      <c r="K49" s="33"/>
      <c r="L49" s="31">
        <f>ROUND(K49/18,2)</f>
        <v>0</v>
      </c>
      <c r="M49" s="31"/>
      <c r="N49" s="32">
        <f>SUM(L49,M50:M51)</f>
        <v>0</v>
      </c>
      <c r="O49" s="34">
        <f>SUM(C49,G49,K49)</f>
        <v>0</v>
      </c>
      <c r="P49" s="35">
        <f>ROUND(O49/36,2)</f>
        <v>0</v>
      </c>
      <c r="Q49" s="36">
        <v>0</v>
      </c>
      <c r="R49" s="37">
        <f>SUM(P49,Q50:Q51)</f>
        <v>0</v>
      </c>
    </row>
    <row r="50" spans="1:18" ht="21.75">
      <c r="A50" s="68"/>
      <c r="B50" s="29" t="s">
        <v>17</v>
      </c>
      <c r="C50" s="30"/>
      <c r="D50" s="31">
        <f>ROUND(C50/12,2)</f>
        <v>0</v>
      </c>
      <c r="E50" s="31">
        <f>D50*1</f>
        <v>0</v>
      </c>
      <c r="F50" s="32"/>
      <c r="G50" s="30"/>
      <c r="H50" s="31">
        <f>ROUND(G50/12,2)</f>
        <v>0</v>
      </c>
      <c r="I50" s="31">
        <f>H50*1</f>
        <v>0</v>
      </c>
      <c r="J50" s="32"/>
      <c r="K50" s="38"/>
      <c r="L50" s="31">
        <f>ROUND(K50/12,2)</f>
        <v>0</v>
      </c>
      <c r="M50" s="31">
        <f>L50*1</f>
        <v>0</v>
      </c>
      <c r="N50" s="32"/>
      <c r="O50" s="34">
        <f>SUM(C50,G50,K50)</f>
        <v>0</v>
      </c>
      <c r="P50" s="35">
        <f>ROUND(O50/24,2)</f>
        <v>0</v>
      </c>
      <c r="Q50" s="36">
        <f>P50*1</f>
        <v>0</v>
      </c>
      <c r="R50" s="37">
        <v>0</v>
      </c>
    </row>
    <row r="51" spans="1:18" ht="22.5" thickBot="1">
      <c r="A51" s="85"/>
      <c r="B51" s="40" t="s">
        <v>18</v>
      </c>
      <c r="C51" s="41"/>
      <c r="D51" s="42">
        <f>ROUND(C51/12,2)</f>
        <v>0</v>
      </c>
      <c r="E51" s="42">
        <f>D51*1</f>
        <v>0</v>
      </c>
      <c r="F51" s="43"/>
      <c r="G51" s="41"/>
      <c r="H51" s="42">
        <f>ROUND(G51/12,2)</f>
        <v>0</v>
      </c>
      <c r="I51" s="42">
        <f>H51*1</f>
        <v>0</v>
      </c>
      <c r="J51" s="43"/>
      <c r="K51" s="44"/>
      <c r="L51" s="42">
        <f>ROUND(K51/12,2)</f>
        <v>0</v>
      </c>
      <c r="M51" s="42">
        <f>L51*1</f>
        <v>0</v>
      </c>
      <c r="N51" s="43"/>
      <c r="O51" s="45">
        <f>SUM(C51,G51,K51)</f>
        <v>0</v>
      </c>
      <c r="P51" s="46">
        <f>ROUND(O51/24,2)</f>
        <v>0</v>
      </c>
      <c r="Q51" s="47">
        <f>P51*1</f>
        <v>0</v>
      </c>
      <c r="R51" s="48">
        <v>0</v>
      </c>
    </row>
    <row r="52" spans="1:18" ht="21.75">
      <c r="A52" s="49" t="s">
        <v>33</v>
      </c>
      <c r="B52" s="64"/>
      <c r="C52" s="51"/>
      <c r="D52" s="52"/>
      <c r="E52" s="52"/>
      <c r="F52" s="53"/>
      <c r="G52" s="51"/>
      <c r="H52" s="52"/>
      <c r="I52" s="54"/>
      <c r="J52" s="53"/>
      <c r="K52" s="60"/>
      <c r="L52" s="52"/>
      <c r="M52" s="52"/>
      <c r="N52" s="53"/>
      <c r="O52" s="61"/>
      <c r="P52" s="62"/>
      <c r="Q52" s="58"/>
      <c r="R52" s="59"/>
    </row>
    <row r="53" spans="1:18" ht="21.75">
      <c r="A53" s="28" t="s">
        <v>34</v>
      </c>
      <c r="B53" s="29" t="s">
        <v>16</v>
      </c>
      <c r="C53" s="30">
        <v>8330</v>
      </c>
      <c r="D53" s="31">
        <f>ROUND(C53/18,2)</f>
        <v>462.78</v>
      </c>
      <c r="E53" s="31"/>
      <c r="F53" s="32">
        <f>SUM(D53,E54:E55)</f>
        <v>462.78</v>
      </c>
      <c r="G53" s="30">
        <v>8047</v>
      </c>
      <c r="H53" s="31">
        <f>ROUND(G53/18,2)</f>
        <v>447.06</v>
      </c>
      <c r="I53" s="31"/>
      <c r="J53" s="32">
        <f>SUM(H53,I54:I55)</f>
        <v>447.06</v>
      </c>
      <c r="K53" s="33">
        <v>2313</v>
      </c>
      <c r="L53" s="31">
        <f>ROUND(K53/18,2)</f>
        <v>128.5</v>
      </c>
      <c r="M53" s="31"/>
      <c r="N53" s="32">
        <f>SUM(L53,M54:M55)</f>
        <v>128.5</v>
      </c>
      <c r="O53" s="34">
        <f>SUM(C53,G53,K53)</f>
        <v>18690</v>
      </c>
      <c r="P53" s="35">
        <f>ROUND(O53/36,2)</f>
        <v>519.17</v>
      </c>
      <c r="Q53" s="36" t="s">
        <v>31</v>
      </c>
      <c r="R53" s="37">
        <f>SUM(P53,Q54:Q55)</f>
        <v>519.17</v>
      </c>
    </row>
    <row r="54" spans="1:18" ht="21.75">
      <c r="A54" s="68"/>
      <c r="B54" s="29" t="s">
        <v>17</v>
      </c>
      <c r="C54" s="30"/>
      <c r="D54" s="31">
        <f>ROUND(C54/12,2)</f>
        <v>0</v>
      </c>
      <c r="E54" s="31">
        <f>D54*1.8</f>
        <v>0</v>
      </c>
      <c r="F54" s="32"/>
      <c r="G54" s="30"/>
      <c r="H54" s="31">
        <f>ROUND(G54/12,2)</f>
        <v>0</v>
      </c>
      <c r="I54" s="31">
        <f>H54*1.8</f>
        <v>0</v>
      </c>
      <c r="J54" s="32"/>
      <c r="K54" s="38"/>
      <c r="L54" s="31">
        <f>ROUND(K54/12,2)</f>
        <v>0</v>
      </c>
      <c r="M54" s="31">
        <f>L54*1.8</f>
        <v>0</v>
      </c>
      <c r="N54" s="32"/>
      <c r="O54" s="34">
        <f>SUM(C54,G54,K54)</f>
        <v>0</v>
      </c>
      <c r="P54" s="36">
        <f>ROUND(O54/24,2)</f>
        <v>0</v>
      </c>
      <c r="Q54" s="36">
        <f>P54*1.8</f>
        <v>0</v>
      </c>
      <c r="R54" s="37">
        <v>0</v>
      </c>
    </row>
    <row r="55" spans="1:18" ht="21.75">
      <c r="A55" s="68"/>
      <c r="B55" s="29" t="s">
        <v>18</v>
      </c>
      <c r="C55" s="30"/>
      <c r="D55" s="31">
        <f>ROUND(C55/12,2)</f>
        <v>0</v>
      </c>
      <c r="E55" s="31">
        <f>D55*1.8</f>
        <v>0</v>
      </c>
      <c r="F55" s="32"/>
      <c r="G55" s="30"/>
      <c r="H55" s="31">
        <f>ROUND(G55/12,2)</f>
        <v>0</v>
      </c>
      <c r="I55" s="31">
        <f>H55*1.8</f>
        <v>0</v>
      </c>
      <c r="J55" s="32"/>
      <c r="K55" s="38"/>
      <c r="L55" s="31">
        <f>ROUND(K55/12,2)</f>
        <v>0</v>
      </c>
      <c r="M55" s="31">
        <f>L55*1.8</f>
        <v>0</v>
      </c>
      <c r="N55" s="32"/>
      <c r="O55" s="69">
        <f>SUM(C55,G55,K55)</f>
        <v>0</v>
      </c>
      <c r="P55" s="36">
        <f>ROUND(O55/24,2)</f>
        <v>0</v>
      </c>
      <c r="Q55" s="36">
        <f>P55*1.8</f>
        <v>0</v>
      </c>
      <c r="R55" s="37">
        <v>0</v>
      </c>
    </row>
    <row r="56" spans="1:18" ht="21.75">
      <c r="A56" s="28" t="s">
        <v>35</v>
      </c>
      <c r="B56" s="29" t="s">
        <v>16</v>
      </c>
      <c r="C56" s="30">
        <v>5577</v>
      </c>
      <c r="D56" s="31">
        <f>ROUND(C56/18,2)</f>
        <v>309.83</v>
      </c>
      <c r="E56" s="31"/>
      <c r="F56" s="32">
        <f>SUM(D56,E57:E58)</f>
        <v>340.43</v>
      </c>
      <c r="G56" s="30">
        <v>6330</v>
      </c>
      <c r="H56" s="31">
        <f>ROUND(G56/18,2)</f>
        <v>351.67</v>
      </c>
      <c r="I56" s="31"/>
      <c r="J56" s="32">
        <f>SUM(H56,I57:I58)</f>
        <v>373.72</v>
      </c>
      <c r="K56" s="33">
        <v>2975</v>
      </c>
      <c r="L56" s="31">
        <f>ROUND(K56/18,2)</f>
        <v>165.28</v>
      </c>
      <c r="M56" s="31"/>
      <c r="N56" s="32">
        <f>SUM(L56,M57:M58)</f>
        <v>165.28</v>
      </c>
      <c r="O56" s="34">
        <f>SUM(C56,G56,K56)</f>
        <v>14882</v>
      </c>
      <c r="P56" s="35">
        <f>ROUND(O56/36,2)</f>
        <v>413.39</v>
      </c>
      <c r="Q56" s="36" t="s">
        <v>31</v>
      </c>
      <c r="R56" s="37">
        <f>SUM(P56,Q57:Q58)</f>
        <v>439.724</v>
      </c>
    </row>
    <row r="57" spans="1:18" ht="21.75">
      <c r="A57" s="68"/>
      <c r="B57" s="29" t="s">
        <v>17</v>
      </c>
      <c r="C57" s="30">
        <v>204</v>
      </c>
      <c r="D57" s="31">
        <f>ROUND(C57/12,2)</f>
        <v>17</v>
      </c>
      <c r="E57" s="31">
        <f>D57*1.8</f>
        <v>30.6</v>
      </c>
      <c r="F57" s="32"/>
      <c r="G57" s="30">
        <v>147</v>
      </c>
      <c r="H57" s="31">
        <f>ROUND(G57/12,2)</f>
        <v>12.25</v>
      </c>
      <c r="I57" s="31">
        <f>H57*1.8</f>
        <v>22.05</v>
      </c>
      <c r="J57" s="32"/>
      <c r="K57" s="33"/>
      <c r="L57" s="31">
        <f>ROUND(K57/12,2)</f>
        <v>0</v>
      </c>
      <c r="M57" s="31">
        <f>L57*1.8</f>
        <v>0</v>
      </c>
      <c r="N57" s="32"/>
      <c r="O57" s="34">
        <f>SUM(C57,G57,K57)</f>
        <v>351</v>
      </c>
      <c r="P57" s="36">
        <f>ROUND(O57/24,2)</f>
        <v>14.63</v>
      </c>
      <c r="Q57" s="36">
        <f>P57*1.8</f>
        <v>26.334000000000003</v>
      </c>
      <c r="R57" s="37">
        <v>0</v>
      </c>
    </row>
    <row r="58" spans="1:18" ht="21.75">
      <c r="A58" s="68"/>
      <c r="B58" s="29" t="s">
        <v>18</v>
      </c>
      <c r="C58" s="30"/>
      <c r="D58" s="31">
        <f>ROUND(C58/12,2)</f>
        <v>0</v>
      </c>
      <c r="E58" s="31">
        <f>D58*1.8</f>
        <v>0</v>
      </c>
      <c r="F58" s="32"/>
      <c r="G58" s="30"/>
      <c r="H58" s="31">
        <f>ROUND(G58/12,2)</f>
        <v>0</v>
      </c>
      <c r="I58" s="31">
        <f>H58*1.8</f>
        <v>0</v>
      </c>
      <c r="J58" s="32"/>
      <c r="K58" s="38"/>
      <c r="L58" s="31">
        <f>ROUND(K58/12,2)</f>
        <v>0</v>
      </c>
      <c r="M58" s="31">
        <f>L58*1.8</f>
        <v>0</v>
      </c>
      <c r="N58" s="32"/>
      <c r="O58" s="69">
        <f>SUM(C58,G58,K58)</f>
        <v>0</v>
      </c>
      <c r="P58" s="36">
        <f>ROUND(O58/24,2)</f>
        <v>0</v>
      </c>
      <c r="Q58" s="36">
        <f>P58*1.8</f>
        <v>0</v>
      </c>
      <c r="R58" s="37">
        <v>0</v>
      </c>
    </row>
    <row r="59" spans="1:18" ht="21.75">
      <c r="A59" s="28" t="s">
        <v>36</v>
      </c>
      <c r="B59" s="29" t="s">
        <v>16</v>
      </c>
      <c r="C59" s="30">
        <v>1816</v>
      </c>
      <c r="D59" s="31">
        <f>ROUND(C59/18,2)</f>
        <v>100.89</v>
      </c>
      <c r="E59" s="31"/>
      <c r="F59" s="32">
        <f>SUM(D59,E60:E61)</f>
        <v>100.89</v>
      </c>
      <c r="G59" s="30">
        <v>2817</v>
      </c>
      <c r="H59" s="31">
        <f>ROUND(G59/18,2)</f>
        <v>156.5</v>
      </c>
      <c r="I59" s="31"/>
      <c r="J59" s="32">
        <f>SUM(H59,I60:I61)</f>
        <v>156.5</v>
      </c>
      <c r="K59" s="33">
        <v>912</v>
      </c>
      <c r="L59" s="31">
        <f>ROUND(K59/18,2)</f>
        <v>50.67</v>
      </c>
      <c r="M59" s="31"/>
      <c r="N59" s="32">
        <f>SUM(L59,M60:M61)</f>
        <v>50.67</v>
      </c>
      <c r="O59" s="34">
        <f>SUM(C59,G59,K59)</f>
        <v>5545</v>
      </c>
      <c r="P59" s="35">
        <f>ROUND(O59/36,2)</f>
        <v>154.03</v>
      </c>
      <c r="Q59" s="36" t="s">
        <v>31</v>
      </c>
      <c r="R59" s="37">
        <f>SUM(P59,Q60:Q61)</f>
        <v>154.03</v>
      </c>
    </row>
    <row r="60" spans="1:18" ht="21.75">
      <c r="A60" s="68"/>
      <c r="B60" s="29" t="s">
        <v>17</v>
      </c>
      <c r="C60" s="30"/>
      <c r="D60" s="31">
        <f>ROUND(C60/12,2)</f>
        <v>0</v>
      </c>
      <c r="E60" s="31">
        <f>D60*1.8</f>
        <v>0</v>
      </c>
      <c r="F60" s="32"/>
      <c r="G60" s="30"/>
      <c r="H60" s="31">
        <f>ROUND(G60/12,2)</f>
        <v>0</v>
      </c>
      <c r="I60" s="31">
        <f>H60*1.8</f>
        <v>0</v>
      </c>
      <c r="J60" s="32"/>
      <c r="K60" s="33"/>
      <c r="L60" s="31">
        <f>ROUND(K60/12,2)</f>
        <v>0</v>
      </c>
      <c r="M60" s="31">
        <f>L60*1.8</f>
        <v>0</v>
      </c>
      <c r="N60" s="32"/>
      <c r="O60" s="34">
        <f>SUM(C60,G60,K60)</f>
        <v>0</v>
      </c>
      <c r="P60" s="36">
        <f>ROUND(O60/24,2)</f>
        <v>0</v>
      </c>
      <c r="Q60" s="36">
        <f>P60*1.8</f>
        <v>0</v>
      </c>
      <c r="R60" s="37">
        <v>0</v>
      </c>
    </row>
    <row r="61" spans="1:18" ht="21.75">
      <c r="A61" s="68"/>
      <c r="B61" s="29" t="s">
        <v>18</v>
      </c>
      <c r="C61" s="30"/>
      <c r="D61" s="31">
        <f>ROUND(C61/12,2)</f>
        <v>0</v>
      </c>
      <c r="E61" s="31">
        <f>D61*1.8</f>
        <v>0</v>
      </c>
      <c r="F61" s="32"/>
      <c r="G61" s="30"/>
      <c r="H61" s="31">
        <f>ROUND(G61/12,2)</f>
        <v>0</v>
      </c>
      <c r="I61" s="31">
        <f>H61*1.8</f>
        <v>0</v>
      </c>
      <c r="J61" s="32"/>
      <c r="K61" s="33"/>
      <c r="L61" s="31">
        <f>ROUND(K61/12,2)</f>
        <v>0</v>
      </c>
      <c r="M61" s="31">
        <f>L61*1.8</f>
        <v>0</v>
      </c>
      <c r="N61" s="32"/>
      <c r="O61" s="69">
        <f>SUM(C61,G61,K61)</f>
        <v>0</v>
      </c>
      <c r="P61" s="36">
        <f>ROUND(O61/24,2)</f>
        <v>0</v>
      </c>
      <c r="Q61" s="36">
        <f>P61*1.8</f>
        <v>0</v>
      </c>
      <c r="R61" s="37">
        <v>0</v>
      </c>
    </row>
    <row r="62" spans="1:18" ht="21.75">
      <c r="A62" s="28" t="s">
        <v>37</v>
      </c>
      <c r="B62" s="29" t="s">
        <v>16</v>
      </c>
      <c r="C62" s="30">
        <v>5885</v>
      </c>
      <c r="D62" s="31">
        <f>ROUND(C62/18,2)</f>
        <v>326.94</v>
      </c>
      <c r="E62" s="31"/>
      <c r="F62" s="32">
        <f>SUM(D62,E63:E64)</f>
        <v>377.484</v>
      </c>
      <c r="G62" s="30">
        <v>4374</v>
      </c>
      <c r="H62" s="31">
        <f>ROUND(G62/18,2)</f>
        <v>243</v>
      </c>
      <c r="I62" s="31"/>
      <c r="J62" s="32">
        <f>SUM(H62,I63:I64)</f>
        <v>292.5</v>
      </c>
      <c r="K62" s="33">
        <v>771</v>
      </c>
      <c r="L62" s="31">
        <f>ROUND(K62/18,2)</f>
        <v>42.83</v>
      </c>
      <c r="M62" s="31"/>
      <c r="N62" s="32">
        <f>SUM(L62,M63:M64)</f>
        <v>42.83</v>
      </c>
      <c r="O62" s="34">
        <f>SUM(C62,G62,K62)</f>
        <v>11030</v>
      </c>
      <c r="P62" s="35">
        <f>ROUND(O62/36,2)</f>
        <v>306.39</v>
      </c>
      <c r="Q62" s="36" t="s">
        <v>31</v>
      </c>
      <c r="R62" s="37">
        <f>SUM(P62,Q63:Q64)</f>
        <v>356.412</v>
      </c>
    </row>
    <row r="63" spans="1:18" ht="21.75">
      <c r="A63" s="68"/>
      <c r="B63" s="29" t="s">
        <v>17</v>
      </c>
      <c r="C63" s="30">
        <v>337</v>
      </c>
      <c r="D63" s="31">
        <f>ROUND(C63/12,2)</f>
        <v>28.08</v>
      </c>
      <c r="E63" s="31">
        <f>D63*1.8</f>
        <v>50.544</v>
      </c>
      <c r="F63" s="32"/>
      <c r="G63" s="30">
        <v>330</v>
      </c>
      <c r="H63" s="31">
        <f>ROUND(G63/12,2)</f>
        <v>27.5</v>
      </c>
      <c r="I63" s="31">
        <f>H63*1.8</f>
        <v>49.5</v>
      </c>
      <c r="J63" s="32"/>
      <c r="K63" s="33"/>
      <c r="L63" s="31">
        <f>ROUND(K63/12,2)</f>
        <v>0</v>
      </c>
      <c r="M63" s="31">
        <f>L63*1.8</f>
        <v>0</v>
      </c>
      <c r="N63" s="32"/>
      <c r="O63" s="34">
        <f>SUM(C63,G63,K63)</f>
        <v>667</v>
      </c>
      <c r="P63" s="36">
        <f>ROUND(O63/24,2)</f>
        <v>27.79</v>
      </c>
      <c r="Q63" s="36">
        <f>P63*1.8</f>
        <v>50.022</v>
      </c>
      <c r="R63" s="37">
        <v>0</v>
      </c>
    </row>
    <row r="64" spans="1:18" ht="21.75">
      <c r="A64" s="68"/>
      <c r="B64" s="29" t="s">
        <v>18</v>
      </c>
      <c r="C64" s="30"/>
      <c r="D64" s="31">
        <f>ROUND(C64/12,2)</f>
        <v>0</v>
      </c>
      <c r="E64" s="31">
        <f>D64*1.8</f>
        <v>0</v>
      </c>
      <c r="F64" s="32"/>
      <c r="G64" s="30"/>
      <c r="H64" s="31">
        <f>ROUND(G64/12,2)</f>
        <v>0</v>
      </c>
      <c r="I64" s="31">
        <f>H64*1.8</f>
        <v>0</v>
      </c>
      <c r="J64" s="32"/>
      <c r="K64" s="33"/>
      <c r="L64" s="31">
        <f>ROUND(K64/12,2)</f>
        <v>0</v>
      </c>
      <c r="M64" s="31">
        <f>L64*1.8</f>
        <v>0</v>
      </c>
      <c r="N64" s="32"/>
      <c r="O64" s="69">
        <f>SUM(C64,G64,K64)</f>
        <v>0</v>
      </c>
      <c r="P64" s="36">
        <f>ROUND(O64/24,2)</f>
        <v>0</v>
      </c>
      <c r="Q64" s="36">
        <f>P64*1.8</f>
        <v>0</v>
      </c>
      <c r="R64" s="37">
        <v>0</v>
      </c>
    </row>
    <row r="65" spans="1:18" ht="21.75">
      <c r="A65" s="28" t="s">
        <v>38</v>
      </c>
      <c r="B65" s="29" t="s">
        <v>16</v>
      </c>
      <c r="C65" s="30">
        <v>948</v>
      </c>
      <c r="D65" s="31">
        <f>ROUND(C65/18,2)</f>
        <v>52.67</v>
      </c>
      <c r="E65" s="31"/>
      <c r="F65" s="32">
        <f>SUM(D65,E66:E67)</f>
        <v>52.67</v>
      </c>
      <c r="G65" s="30">
        <v>813</v>
      </c>
      <c r="H65" s="31">
        <f>ROUND(G65/18,2)</f>
        <v>45.17</v>
      </c>
      <c r="I65" s="31"/>
      <c r="J65" s="32">
        <f>SUM(H65,I66:I67)</f>
        <v>45.17</v>
      </c>
      <c r="K65" s="33">
        <v>432</v>
      </c>
      <c r="L65" s="31">
        <f>ROUND(K65/18,2)</f>
        <v>24</v>
      </c>
      <c r="M65" s="31"/>
      <c r="N65" s="32">
        <f>SUM(L65,M66:M67)</f>
        <v>24</v>
      </c>
      <c r="O65" s="34">
        <f>SUM(C65,G65,K65)</f>
        <v>2193</v>
      </c>
      <c r="P65" s="35">
        <f>ROUND(O65/36,2)</f>
        <v>60.92</v>
      </c>
      <c r="Q65" s="36" t="s">
        <v>31</v>
      </c>
      <c r="R65" s="37">
        <f>SUM(P65,Q66:Q67)</f>
        <v>60.92</v>
      </c>
    </row>
    <row r="66" spans="1:18" ht="21.75">
      <c r="A66" s="68"/>
      <c r="B66" s="29" t="s">
        <v>17</v>
      </c>
      <c r="C66" s="30"/>
      <c r="D66" s="31">
        <f>ROUND(C66/12,2)</f>
        <v>0</v>
      </c>
      <c r="E66" s="31">
        <f>D66*1.8</f>
        <v>0</v>
      </c>
      <c r="F66" s="32"/>
      <c r="G66" s="30"/>
      <c r="H66" s="31">
        <f>ROUND(G66/12,2)</f>
        <v>0</v>
      </c>
      <c r="I66" s="31">
        <f>H66*1.8</f>
        <v>0</v>
      </c>
      <c r="J66" s="32"/>
      <c r="K66" s="38"/>
      <c r="L66" s="31">
        <f>ROUND(K66/12,2)</f>
        <v>0</v>
      </c>
      <c r="M66" s="31">
        <f>L66*1.8</f>
        <v>0</v>
      </c>
      <c r="N66" s="32"/>
      <c r="O66" s="34">
        <f>SUM(C66,G66,K66)</f>
        <v>0</v>
      </c>
      <c r="P66" s="36">
        <f>ROUND(O66/24,2)</f>
        <v>0</v>
      </c>
      <c r="Q66" s="36">
        <f>P66*1.8</f>
        <v>0</v>
      </c>
      <c r="R66" s="37">
        <v>0</v>
      </c>
    </row>
    <row r="67" spans="1:18" ht="21.75">
      <c r="A67" s="68"/>
      <c r="B67" s="29" t="s">
        <v>18</v>
      </c>
      <c r="C67" s="30"/>
      <c r="D67" s="31">
        <f>ROUND(C67/12,2)</f>
        <v>0</v>
      </c>
      <c r="E67" s="31">
        <f>D67*1.8</f>
        <v>0</v>
      </c>
      <c r="F67" s="32"/>
      <c r="G67" s="30"/>
      <c r="H67" s="31">
        <f>ROUND(G67/12,2)</f>
        <v>0</v>
      </c>
      <c r="I67" s="31">
        <f>H67*1.8</f>
        <v>0</v>
      </c>
      <c r="J67" s="32"/>
      <c r="K67" s="38"/>
      <c r="L67" s="31">
        <f>ROUND(K67/12,2)</f>
        <v>0</v>
      </c>
      <c r="M67" s="31">
        <f>L67*1.8</f>
        <v>0</v>
      </c>
      <c r="N67" s="32"/>
      <c r="O67" s="69">
        <f>SUM(C67,G67,K67)</f>
        <v>0</v>
      </c>
      <c r="P67" s="36">
        <f>ROUND(O67/24,2)</f>
        <v>0</v>
      </c>
      <c r="Q67" s="36">
        <f>P67*1.8</f>
        <v>0</v>
      </c>
      <c r="R67" s="37">
        <v>0</v>
      </c>
    </row>
    <row r="68" spans="1:18" ht="21.75">
      <c r="A68" s="28" t="s">
        <v>39</v>
      </c>
      <c r="B68" s="29" t="s">
        <v>16</v>
      </c>
      <c r="C68" s="30">
        <v>9281</v>
      </c>
      <c r="D68" s="31">
        <f>ROUND(C68/18,2)</f>
        <v>515.61</v>
      </c>
      <c r="E68" s="31"/>
      <c r="F68" s="32">
        <f>SUM(D68,E69:E70)</f>
        <v>526.86</v>
      </c>
      <c r="G68" s="30">
        <v>5904</v>
      </c>
      <c r="H68" s="31">
        <f>ROUND(G68/18,2)</f>
        <v>328</v>
      </c>
      <c r="I68" s="31"/>
      <c r="J68" s="32">
        <f>SUM(H68,I69:I70)</f>
        <v>339.25</v>
      </c>
      <c r="K68" s="33">
        <v>335</v>
      </c>
      <c r="L68" s="31">
        <f>ROUND(K68/18,2)</f>
        <v>18.61</v>
      </c>
      <c r="M68" s="31"/>
      <c r="N68" s="32">
        <f>SUM(L68,M69:M70)</f>
        <v>18.61</v>
      </c>
      <c r="O68" s="34">
        <f>SUM(C68,G68,K68)</f>
        <v>15520</v>
      </c>
      <c r="P68" s="35">
        <f>ROUND(O68/36,2)</f>
        <v>431.11</v>
      </c>
      <c r="Q68" s="36" t="s">
        <v>31</v>
      </c>
      <c r="R68" s="37">
        <f>SUM(P68,Q69:Q70)</f>
        <v>442.36</v>
      </c>
    </row>
    <row r="69" spans="1:18" ht="21.75">
      <c r="A69" s="68"/>
      <c r="B69" s="29" t="s">
        <v>17</v>
      </c>
      <c r="C69" s="30">
        <v>75</v>
      </c>
      <c r="D69" s="31">
        <f>ROUND(C69/12,2)</f>
        <v>6.25</v>
      </c>
      <c r="E69" s="31">
        <f>D69*1.8</f>
        <v>11.25</v>
      </c>
      <c r="F69" s="32"/>
      <c r="G69" s="30">
        <v>75</v>
      </c>
      <c r="H69" s="31">
        <f>ROUND(G69/12,2)</f>
        <v>6.25</v>
      </c>
      <c r="I69" s="31">
        <f>H69*1.8</f>
        <v>11.25</v>
      </c>
      <c r="J69" s="32"/>
      <c r="K69" s="33"/>
      <c r="L69" s="31">
        <f>ROUND(K69/12,2)</f>
        <v>0</v>
      </c>
      <c r="M69" s="31">
        <f>L69*1.8</f>
        <v>0</v>
      </c>
      <c r="N69" s="32"/>
      <c r="O69" s="34">
        <f>SUM(C69,G69,K69)</f>
        <v>150</v>
      </c>
      <c r="P69" s="36">
        <f>ROUND(O69/24,2)</f>
        <v>6.25</v>
      </c>
      <c r="Q69" s="36">
        <f>P69*1.8</f>
        <v>11.25</v>
      </c>
      <c r="R69" s="37">
        <v>0</v>
      </c>
    </row>
    <row r="70" spans="1:18" ht="21.75">
      <c r="A70" s="68"/>
      <c r="B70" s="29" t="s">
        <v>18</v>
      </c>
      <c r="C70" s="30"/>
      <c r="D70" s="31">
        <f>ROUND(C70/12,2)</f>
        <v>0</v>
      </c>
      <c r="E70" s="31">
        <f>D70*1.8</f>
        <v>0</v>
      </c>
      <c r="F70" s="32"/>
      <c r="G70" s="30"/>
      <c r="H70" s="31">
        <f>ROUND(G70/12,2)</f>
        <v>0</v>
      </c>
      <c r="I70" s="31">
        <f>H70*1.8</f>
        <v>0</v>
      </c>
      <c r="J70" s="32"/>
      <c r="K70" s="38"/>
      <c r="L70" s="31">
        <f>ROUND(K70/12,2)</f>
        <v>0</v>
      </c>
      <c r="M70" s="31">
        <f>L70*1.8</f>
        <v>0</v>
      </c>
      <c r="N70" s="32"/>
      <c r="O70" s="69">
        <f>SUM(C70,G70,K70)</f>
        <v>0</v>
      </c>
      <c r="P70" s="36">
        <f>ROUND(O70/24,2)</f>
        <v>0</v>
      </c>
      <c r="Q70" s="36">
        <f>P70*1.8</f>
        <v>0</v>
      </c>
      <c r="R70" s="37">
        <v>0</v>
      </c>
    </row>
    <row r="71" spans="1:18" ht="21.75">
      <c r="A71" s="28" t="s">
        <v>40</v>
      </c>
      <c r="B71" s="29" t="s">
        <v>16</v>
      </c>
      <c r="C71" s="30"/>
      <c r="D71" s="31">
        <f>ROUND(C71/18,2)</f>
        <v>0</v>
      </c>
      <c r="E71" s="31"/>
      <c r="F71" s="32">
        <f>SUM(D71,E72:E73)</f>
        <v>0.45</v>
      </c>
      <c r="G71" s="30"/>
      <c r="H71" s="31">
        <f>ROUND(G71/18,2)</f>
        <v>0</v>
      </c>
      <c r="I71" s="31"/>
      <c r="J71" s="32">
        <f>SUM(H71,I72:I73)</f>
        <v>0</v>
      </c>
      <c r="K71" s="33">
        <v>174</v>
      </c>
      <c r="L71" s="31">
        <f>ROUND(K71/18,2)</f>
        <v>9.67</v>
      </c>
      <c r="M71" s="31"/>
      <c r="N71" s="32"/>
      <c r="O71" s="34">
        <f>SUM(C71,G71,K71)</f>
        <v>174</v>
      </c>
      <c r="P71" s="35">
        <f>ROUND(O71/36,2)</f>
        <v>4.83</v>
      </c>
      <c r="Q71" s="36" t="s">
        <v>31</v>
      </c>
      <c r="R71" s="37">
        <f>SUM(P71,Q72:Q73)</f>
        <v>5.064</v>
      </c>
    </row>
    <row r="72" spans="1:18" ht="21.75">
      <c r="A72" s="86"/>
      <c r="B72" s="29" t="s">
        <v>17</v>
      </c>
      <c r="C72" s="30">
        <f>3</f>
        <v>3</v>
      </c>
      <c r="D72" s="31">
        <f>ROUND(C72/12,2)</f>
        <v>0.25</v>
      </c>
      <c r="E72" s="31">
        <f>D72*1.8</f>
        <v>0.45</v>
      </c>
      <c r="F72" s="32"/>
      <c r="G72" s="30"/>
      <c r="H72" s="31">
        <f>ROUND(G72/12,2)</f>
        <v>0</v>
      </c>
      <c r="I72" s="31">
        <f>H72*1.8</f>
        <v>0</v>
      </c>
      <c r="J72" s="32"/>
      <c r="K72" s="33"/>
      <c r="L72" s="31">
        <f>ROUND(K72/12,2)</f>
        <v>0</v>
      </c>
      <c r="M72" s="31">
        <f>L72*1.8</f>
        <v>0</v>
      </c>
      <c r="N72" s="32"/>
      <c r="O72" s="34">
        <f>SUM(C72,G72,K72)</f>
        <v>3</v>
      </c>
      <c r="P72" s="36">
        <f>ROUND(O72/24,2)</f>
        <v>0.13</v>
      </c>
      <c r="Q72" s="36">
        <f>P72*1.8</f>
        <v>0.234</v>
      </c>
      <c r="R72" s="37">
        <v>0</v>
      </c>
    </row>
    <row r="73" spans="1:18" ht="21.75">
      <c r="A73" s="86"/>
      <c r="B73" s="29" t="s">
        <v>18</v>
      </c>
      <c r="C73" s="30"/>
      <c r="D73" s="31">
        <f>ROUND(C73/12,2)</f>
        <v>0</v>
      </c>
      <c r="E73" s="31">
        <f>D73*1.8</f>
        <v>0</v>
      </c>
      <c r="F73" s="32"/>
      <c r="G73" s="30"/>
      <c r="H73" s="31">
        <f>ROUND(G73/12,2)</f>
        <v>0</v>
      </c>
      <c r="I73" s="31">
        <f>H73*1.8</f>
        <v>0</v>
      </c>
      <c r="J73" s="32"/>
      <c r="K73" s="33"/>
      <c r="L73" s="31">
        <f>ROUND(K73/12,2)</f>
        <v>0</v>
      </c>
      <c r="M73" s="31">
        <f>L73*1.8</f>
        <v>0</v>
      </c>
      <c r="N73" s="32"/>
      <c r="O73" s="69">
        <f>SUM(C73,G73,K73)</f>
        <v>0</v>
      </c>
      <c r="P73" s="36">
        <f>ROUND(O73/24,2)</f>
        <v>0</v>
      </c>
      <c r="Q73" s="36">
        <f>P73*1.8</f>
        <v>0</v>
      </c>
      <c r="R73" s="37">
        <v>0</v>
      </c>
    </row>
    <row r="74" spans="1:18" ht="21.75">
      <c r="A74" s="28" t="s">
        <v>41</v>
      </c>
      <c r="B74" s="29" t="s">
        <v>16</v>
      </c>
      <c r="C74" s="30">
        <v>3360</v>
      </c>
      <c r="D74" s="31">
        <f>ROUND(C74/18,2)</f>
        <v>186.67</v>
      </c>
      <c r="E74" s="31"/>
      <c r="F74" s="32">
        <f>SUM(D74,E75:E76)</f>
        <v>186.67</v>
      </c>
      <c r="G74" s="30">
        <v>4272</v>
      </c>
      <c r="H74" s="31">
        <f>ROUND(G74/18,2)</f>
        <v>237.33</v>
      </c>
      <c r="I74" s="31"/>
      <c r="J74" s="32">
        <f>SUM(H74,I75:I76)</f>
        <v>237.33</v>
      </c>
      <c r="K74" s="33">
        <v>805</v>
      </c>
      <c r="L74" s="31">
        <f>ROUND(K74/18,2)</f>
        <v>44.72</v>
      </c>
      <c r="M74" s="31"/>
      <c r="N74" s="32">
        <f>SUM(L74,M75:M76)</f>
        <v>44.72</v>
      </c>
      <c r="O74" s="34">
        <f>SUM(C74,G74,K74)</f>
        <v>8437</v>
      </c>
      <c r="P74" s="35">
        <f>ROUND(O74/36,2)</f>
        <v>234.36</v>
      </c>
      <c r="Q74" s="36" t="s">
        <v>31</v>
      </c>
      <c r="R74" s="37">
        <f>SUM(P74,Q75:Q76)</f>
        <v>234.36</v>
      </c>
    </row>
    <row r="75" spans="1:18" ht="21.75">
      <c r="A75" s="68"/>
      <c r="B75" s="29" t="s">
        <v>17</v>
      </c>
      <c r="C75" s="30"/>
      <c r="D75" s="31">
        <f>ROUND(C75/12,2)</f>
        <v>0</v>
      </c>
      <c r="E75" s="31">
        <f>D75*1.8</f>
        <v>0</v>
      </c>
      <c r="F75" s="32"/>
      <c r="G75" s="30"/>
      <c r="H75" s="31">
        <f>ROUND(G75/12,2)</f>
        <v>0</v>
      </c>
      <c r="I75" s="31">
        <f>H75*1.8</f>
        <v>0</v>
      </c>
      <c r="J75" s="32"/>
      <c r="K75" s="38"/>
      <c r="L75" s="31">
        <f>ROUND(K75/12,2)</f>
        <v>0</v>
      </c>
      <c r="M75" s="31">
        <f>L75*1.8</f>
        <v>0</v>
      </c>
      <c r="N75" s="32"/>
      <c r="O75" s="34">
        <f>SUM(C75,G75,K75)</f>
        <v>0</v>
      </c>
      <c r="P75" s="36">
        <f>ROUND(O75/24,2)</f>
        <v>0</v>
      </c>
      <c r="Q75" s="36">
        <f>P75*1.8</f>
        <v>0</v>
      </c>
      <c r="R75" s="37">
        <v>0</v>
      </c>
    </row>
    <row r="76" spans="1:18" ht="21.75">
      <c r="A76" s="68"/>
      <c r="B76" s="29" t="s">
        <v>18</v>
      </c>
      <c r="C76" s="30"/>
      <c r="D76" s="31">
        <f>ROUND(C76/12,2)</f>
        <v>0</v>
      </c>
      <c r="E76" s="31">
        <f>D76*1.8</f>
        <v>0</v>
      </c>
      <c r="F76" s="32"/>
      <c r="G76" s="30"/>
      <c r="H76" s="31">
        <f>ROUND(G76/12,2)</f>
        <v>0</v>
      </c>
      <c r="I76" s="31">
        <f>H76*1.8</f>
        <v>0</v>
      </c>
      <c r="J76" s="32"/>
      <c r="K76" s="38"/>
      <c r="L76" s="31">
        <f>ROUND(K76/12,2)</f>
        <v>0</v>
      </c>
      <c r="M76" s="31">
        <f>L76*1.8</f>
        <v>0</v>
      </c>
      <c r="N76" s="32"/>
      <c r="O76" s="69">
        <f>SUM(C76,G76,K76)</f>
        <v>0</v>
      </c>
      <c r="P76" s="36">
        <f>ROUND(O76/24,2)</f>
        <v>0</v>
      </c>
      <c r="Q76" s="36">
        <f>P76*1.8</f>
        <v>0</v>
      </c>
      <c r="R76" s="37">
        <v>0</v>
      </c>
    </row>
    <row r="77" spans="1:18" ht="21.75">
      <c r="A77" s="28" t="s">
        <v>42</v>
      </c>
      <c r="B77" s="29" t="s">
        <v>16</v>
      </c>
      <c r="C77" s="30">
        <v>1740</v>
      </c>
      <c r="D77" s="31">
        <f>ROUND(C77/18,2)</f>
        <v>96.67</v>
      </c>
      <c r="E77" s="31"/>
      <c r="F77" s="32">
        <f>SUM(D77,E78:E79)</f>
        <v>96.67</v>
      </c>
      <c r="G77" s="30">
        <v>3163</v>
      </c>
      <c r="H77" s="31">
        <f>ROUND(G77/18,2)</f>
        <v>175.72</v>
      </c>
      <c r="I77" s="31"/>
      <c r="J77" s="32">
        <f>SUM(H77,I78:I79)</f>
        <v>175.72</v>
      </c>
      <c r="K77" s="33">
        <v>147</v>
      </c>
      <c r="L77" s="31">
        <f>ROUND(K77/18,2)</f>
        <v>8.17</v>
      </c>
      <c r="M77" s="31"/>
      <c r="N77" s="32">
        <f>SUM(L77,M78:M79)</f>
        <v>8.17</v>
      </c>
      <c r="O77" s="34">
        <f>SUM(C77,G77,K77)</f>
        <v>5050</v>
      </c>
      <c r="P77" s="35">
        <f>ROUND(O77/36,2)</f>
        <v>140.28</v>
      </c>
      <c r="Q77" s="36" t="s">
        <v>31</v>
      </c>
      <c r="R77" s="37">
        <f>SUM(P77,Q78:Q79)</f>
        <v>140.28</v>
      </c>
    </row>
    <row r="78" spans="1:18" ht="21.75">
      <c r="A78" s="68"/>
      <c r="B78" s="29" t="s">
        <v>17</v>
      </c>
      <c r="C78" s="30"/>
      <c r="D78" s="31">
        <f>ROUND(C78/12,2)</f>
        <v>0</v>
      </c>
      <c r="E78" s="31">
        <f>D78*1.8</f>
        <v>0</v>
      </c>
      <c r="F78" s="32"/>
      <c r="G78" s="30"/>
      <c r="H78" s="31">
        <f>ROUND(G78/12,2)</f>
        <v>0</v>
      </c>
      <c r="I78" s="31">
        <f>H78*1.8</f>
        <v>0</v>
      </c>
      <c r="J78" s="32"/>
      <c r="K78" s="38"/>
      <c r="L78" s="31">
        <f>ROUND(K78/12,2)</f>
        <v>0</v>
      </c>
      <c r="M78" s="31">
        <f>L78*1.8</f>
        <v>0</v>
      </c>
      <c r="N78" s="32"/>
      <c r="O78" s="34">
        <f>SUM(C78,G78,K78)</f>
        <v>0</v>
      </c>
      <c r="P78" s="36">
        <f>ROUND(O78/24,2)</f>
        <v>0</v>
      </c>
      <c r="Q78" s="36">
        <f>P78*1.8</f>
        <v>0</v>
      </c>
      <c r="R78" s="37">
        <v>0</v>
      </c>
    </row>
    <row r="79" spans="1:18" ht="21.75">
      <c r="A79" s="68"/>
      <c r="B79" s="29" t="s">
        <v>18</v>
      </c>
      <c r="C79" s="30"/>
      <c r="D79" s="31">
        <f>ROUND(C79/12,2)</f>
        <v>0</v>
      </c>
      <c r="E79" s="31">
        <f>D79*1.8</f>
        <v>0</v>
      </c>
      <c r="F79" s="32"/>
      <c r="G79" s="30"/>
      <c r="H79" s="31">
        <f>ROUND(G79/12,2)</f>
        <v>0</v>
      </c>
      <c r="I79" s="31">
        <f>H79*1.8</f>
        <v>0</v>
      </c>
      <c r="J79" s="32"/>
      <c r="K79" s="38"/>
      <c r="L79" s="31">
        <f>ROUND(K79/12,2)</f>
        <v>0</v>
      </c>
      <c r="M79" s="31">
        <f>L79*1.8</f>
        <v>0</v>
      </c>
      <c r="N79" s="32"/>
      <c r="O79" s="69">
        <f>SUM(C79,G79,K79)</f>
        <v>0</v>
      </c>
      <c r="P79" s="36">
        <f>ROUND(O79/24,2)</f>
        <v>0</v>
      </c>
      <c r="Q79" s="36">
        <f>P79*1.8</f>
        <v>0</v>
      </c>
      <c r="R79" s="37">
        <v>0</v>
      </c>
    </row>
    <row r="80" spans="1:18" ht="21.75">
      <c r="A80" s="28" t="s">
        <v>43</v>
      </c>
      <c r="B80" s="29" t="s">
        <v>16</v>
      </c>
      <c r="C80" s="30">
        <v>456</v>
      </c>
      <c r="D80" s="31">
        <f>ROUND(C80/18,2)</f>
        <v>25.33</v>
      </c>
      <c r="E80" s="31"/>
      <c r="F80" s="32">
        <f>SUM(D80,E81:E82)</f>
        <v>45.129999999999995</v>
      </c>
      <c r="G80" s="30">
        <v>421</v>
      </c>
      <c r="H80" s="31">
        <f>ROUND(G80/18,2)</f>
        <v>23.39</v>
      </c>
      <c r="I80" s="31"/>
      <c r="J80" s="32">
        <f>SUM(H80,I81:I82)</f>
        <v>36.89</v>
      </c>
      <c r="K80" s="33">
        <v>1386</v>
      </c>
      <c r="L80" s="31">
        <f>ROUND(K80/18,2)</f>
        <v>77</v>
      </c>
      <c r="M80" s="31"/>
      <c r="N80" s="32">
        <f>SUM(L80,M81:M82)</f>
        <v>77</v>
      </c>
      <c r="O80" s="34">
        <f>SUM(C80,G80,K80)</f>
        <v>2263</v>
      </c>
      <c r="P80" s="35">
        <f>ROUND(O80/36,2)</f>
        <v>62.86</v>
      </c>
      <c r="Q80" s="36" t="s">
        <v>31</v>
      </c>
      <c r="R80" s="37">
        <f>SUM(P80,Q81:Q82)</f>
        <v>79.51</v>
      </c>
    </row>
    <row r="81" spans="1:18" ht="21.75">
      <c r="A81" s="68"/>
      <c r="B81" s="29" t="s">
        <v>17</v>
      </c>
      <c r="C81" s="30">
        <v>132</v>
      </c>
      <c r="D81" s="31">
        <f>ROUND(C81/12,2)</f>
        <v>11</v>
      </c>
      <c r="E81" s="31">
        <f>D81*1.8</f>
        <v>19.8</v>
      </c>
      <c r="F81" s="32"/>
      <c r="G81" s="30">
        <v>90</v>
      </c>
      <c r="H81" s="31">
        <f>ROUND(G81/12,2)</f>
        <v>7.5</v>
      </c>
      <c r="I81" s="31">
        <f>H81*1.8</f>
        <v>13.5</v>
      </c>
      <c r="J81" s="32"/>
      <c r="K81" s="38"/>
      <c r="L81" s="31">
        <f>ROUND(K81/12,2)</f>
        <v>0</v>
      </c>
      <c r="M81" s="31">
        <f>L81*1.8</f>
        <v>0</v>
      </c>
      <c r="N81" s="32"/>
      <c r="O81" s="34">
        <f>SUM(C81,G81,K81)</f>
        <v>222</v>
      </c>
      <c r="P81" s="36">
        <f>ROUND(O81/24,2)</f>
        <v>9.25</v>
      </c>
      <c r="Q81" s="36">
        <f>P81*1.8</f>
        <v>16.650000000000002</v>
      </c>
      <c r="R81" s="37">
        <v>0</v>
      </c>
    </row>
    <row r="82" spans="1:18" ht="21.75">
      <c r="A82" s="68"/>
      <c r="B82" s="29" t="s">
        <v>18</v>
      </c>
      <c r="C82" s="30"/>
      <c r="D82" s="31">
        <f>ROUND(C82/12,2)</f>
        <v>0</v>
      </c>
      <c r="E82" s="31">
        <f>D82*1.8</f>
        <v>0</v>
      </c>
      <c r="F82" s="32"/>
      <c r="G82" s="30"/>
      <c r="H82" s="31">
        <f>ROUND(G82/12,2)</f>
        <v>0</v>
      </c>
      <c r="I82" s="31">
        <f>H82*1.8</f>
        <v>0</v>
      </c>
      <c r="J82" s="32"/>
      <c r="K82" s="38"/>
      <c r="L82" s="31">
        <f>ROUND(K82/12,2)</f>
        <v>0</v>
      </c>
      <c r="M82" s="31">
        <f>L82*1.8</f>
        <v>0</v>
      </c>
      <c r="N82" s="32"/>
      <c r="O82" s="69">
        <f>SUM(C82,G82,K82)</f>
        <v>0</v>
      </c>
      <c r="P82" s="36">
        <f>ROUND(O82/24,2)</f>
        <v>0</v>
      </c>
      <c r="Q82" s="36">
        <f>P82*1.8</f>
        <v>0</v>
      </c>
      <c r="R82" s="37">
        <v>0</v>
      </c>
    </row>
    <row r="83" spans="1:18" ht="21.75">
      <c r="A83" s="28" t="s">
        <v>44</v>
      </c>
      <c r="B83" s="29" t="s">
        <v>16</v>
      </c>
      <c r="C83" s="30">
        <v>504</v>
      </c>
      <c r="D83" s="31">
        <f>ROUND(C83/18,2)</f>
        <v>28</v>
      </c>
      <c r="E83" s="31"/>
      <c r="F83" s="32">
        <f>SUM(D83,E84:E85)</f>
        <v>28</v>
      </c>
      <c r="G83" s="30">
        <v>1018</v>
      </c>
      <c r="H83" s="31">
        <f>ROUND(G83/18,2)</f>
        <v>56.56</v>
      </c>
      <c r="I83" s="31"/>
      <c r="J83" s="32">
        <f>SUM(H83,I84:I85)</f>
        <v>56.56</v>
      </c>
      <c r="K83" s="33">
        <v>252</v>
      </c>
      <c r="L83" s="31">
        <f>ROUND(K83/18,2)</f>
        <v>14</v>
      </c>
      <c r="M83" s="31"/>
      <c r="N83" s="32">
        <f>SUM(L83,M84:M85)</f>
        <v>14</v>
      </c>
      <c r="O83" s="34">
        <f>SUM(C83,G83,K83)</f>
        <v>1774</v>
      </c>
      <c r="P83" s="35">
        <f>ROUND(O83/36,2)</f>
        <v>49.28</v>
      </c>
      <c r="Q83" s="36" t="s">
        <v>31</v>
      </c>
      <c r="R83" s="37">
        <f>SUM(P83,Q84:Q85)</f>
        <v>49.28</v>
      </c>
    </row>
    <row r="84" spans="1:18" ht="21.75">
      <c r="A84" s="68"/>
      <c r="B84" s="29" t="s">
        <v>17</v>
      </c>
      <c r="C84" s="30"/>
      <c r="D84" s="31">
        <f>ROUND(C84/12,2)</f>
        <v>0</v>
      </c>
      <c r="E84" s="31">
        <f>D84*1.8</f>
        <v>0</v>
      </c>
      <c r="F84" s="32"/>
      <c r="G84" s="30"/>
      <c r="H84" s="31">
        <f>ROUND(G84/12,2)</f>
        <v>0</v>
      </c>
      <c r="I84" s="31">
        <f>H84*1.8</f>
        <v>0</v>
      </c>
      <c r="J84" s="32"/>
      <c r="K84" s="38"/>
      <c r="L84" s="31">
        <f>ROUND(K84/12,2)</f>
        <v>0</v>
      </c>
      <c r="M84" s="31">
        <f>L84*1.8</f>
        <v>0</v>
      </c>
      <c r="N84" s="32"/>
      <c r="O84" s="34">
        <f>SUM(C84,G84,K84)</f>
        <v>0</v>
      </c>
      <c r="P84" s="36">
        <f>ROUND(O84/24,2)</f>
        <v>0</v>
      </c>
      <c r="Q84" s="36">
        <f>P84*1.8</f>
        <v>0</v>
      </c>
      <c r="R84" s="37">
        <v>0</v>
      </c>
    </row>
    <row r="85" spans="1:18" ht="21.75">
      <c r="A85" s="68"/>
      <c r="B85" s="29" t="s">
        <v>18</v>
      </c>
      <c r="C85" s="30"/>
      <c r="D85" s="31">
        <f>ROUND(C85/12,2)</f>
        <v>0</v>
      </c>
      <c r="E85" s="31">
        <f>D85*1.8</f>
        <v>0</v>
      </c>
      <c r="F85" s="32"/>
      <c r="G85" s="30"/>
      <c r="H85" s="31">
        <f>ROUND(G85/12,2)</f>
        <v>0</v>
      </c>
      <c r="I85" s="31">
        <f>H85*1.8</f>
        <v>0</v>
      </c>
      <c r="J85" s="32"/>
      <c r="K85" s="38"/>
      <c r="L85" s="31">
        <f>ROUND(K85/12,2)</f>
        <v>0</v>
      </c>
      <c r="M85" s="31">
        <f>L85*1.8</f>
        <v>0</v>
      </c>
      <c r="N85" s="32"/>
      <c r="O85" s="69">
        <f>SUM(C85,G85,K85)</f>
        <v>0</v>
      </c>
      <c r="P85" s="36">
        <f>ROUND(O85/24,2)</f>
        <v>0</v>
      </c>
      <c r="Q85" s="36">
        <f>P85*1.8</f>
        <v>0</v>
      </c>
      <c r="R85" s="37">
        <v>0</v>
      </c>
    </row>
    <row r="86" spans="1:18" ht="21.75">
      <c r="A86" s="87" t="s">
        <v>29</v>
      </c>
      <c r="B86" s="71" t="s">
        <v>16</v>
      </c>
      <c r="C86" s="72">
        <f>SUM(C53,C56,C59,C62,C65,C68,C71,C74,C77,C80,C83)</f>
        <v>37897</v>
      </c>
      <c r="D86" s="73">
        <f>ROUND(C86/18,2)</f>
        <v>2105.39</v>
      </c>
      <c r="E86" s="73"/>
      <c r="F86" s="74">
        <f>SUM(D86,E87:E88)</f>
        <v>2218.0339999999997</v>
      </c>
      <c r="G86" s="72">
        <f>SUM(G53,G56,G59,G62,G65,G68,G71,G74,G77,G80,G83)</f>
        <v>37159</v>
      </c>
      <c r="H86" s="73">
        <f>ROUND(G86/18,2)</f>
        <v>2064.39</v>
      </c>
      <c r="I86" s="73"/>
      <c r="J86" s="74">
        <f>SUM(H86,I87:I88)</f>
        <v>2160.69</v>
      </c>
      <c r="K86" s="72">
        <f>SUM(K53,K56,K59,K62,K65,K68,K71,K74,K77,K80,K83)</f>
        <v>10502</v>
      </c>
      <c r="L86" s="73">
        <f>ROUND(K86/18,2)</f>
        <v>583.44</v>
      </c>
      <c r="M86" s="73"/>
      <c r="N86" s="74">
        <f>SUM(L86,M87:M88)</f>
        <v>583.44</v>
      </c>
      <c r="O86" s="75">
        <f>SUM(C86,G86,K86)</f>
        <v>85558</v>
      </c>
      <c r="P86" s="76">
        <f>ROUND(O86/36,2)</f>
        <v>2376.61</v>
      </c>
      <c r="Q86" s="77" t="s">
        <v>31</v>
      </c>
      <c r="R86" s="37">
        <f>SUM(P86,Q87:Q88)</f>
        <v>2481.0820000000003</v>
      </c>
    </row>
    <row r="87" spans="1:18" ht="21.75">
      <c r="A87" s="68"/>
      <c r="B87" s="71" t="s">
        <v>17</v>
      </c>
      <c r="C87" s="72">
        <f>SUM(C54,C57,C60,C63,C66,C69,C72,C75,C78,C81,C84)</f>
        <v>751</v>
      </c>
      <c r="D87" s="73">
        <f>ROUND(C87/12,2)</f>
        <v>62.58</v>
      </c>
      <c r="E87" s="73">
        <f>D87*1.8</f>
        <v>112.644</v>
      </c>
      <c r="F87" s="74"/>
      <c r="G87" s="72">
        <f>SUM(G54,G57,G60,G63,G66,G69,G72,G75,G78,G81,G84)</f>
        <v>642</v>
      </c>
      <c r="H87" s="73">
        <f>ROUND(G87/12,2)</f>
        <v>53.5</v>
      </c>
      <c r="I87" s="73">
        <f>H87*1.8</f>
        <v>96.3</v>
      </c>
      <c r="J87" s="74"/>
      <c r="K87" s="72">
        <f>SUM(K54,K57,K60,K63,K66,K69,K72,K75,K78,K81,K84)</f>
        <v>0</v>
      </c>
      <c r="L87" s="73">
        <f>ROUND(K87/12,2)</f>
        <v>0</v>
      </c>
      <c r="M87" s="73">
        <f>L87*1.8</f>
        <v>0</v>
      </c>
      <c r="N87" s="74"/>
      <c r="O87" s="75">
        <f>SUM(C87,G87,K87)</f>
        <v>1393</v>
      </c>
      <c r="P87" s="76">
        <f>ROUND(O87/24,2)</f>
        <v>58.04</v>
      </c>
      <c r="Q87" s="77">
        <f>P87*1.8</f>
        <v>104.472</v>
      </c>
      <c r="R87" s="37">
        <v>0</v>
      </c>
    </row>
    <row r="88" spans="1:18" ht="22.5" thickBot="1">
      <c r="A88" s="85"/>
      <c r="B88" s="78" t="s">
        <v>18</v>
      </c>
      <c r="C88" s="79">
        <f>SUM(C55,C58,C61,C64,C67,C70,C73,C76,C79,C82,C85)</f>
        <v>0</v>
      </c>
      <c r="D88" s="80">
        <f>ROUND(C88/12,2)</f>
        <v>0</v>
      </c>
      <c r="E88" s="80">
        <f>D88*1.8</f>
        <v>0</v>
      </c>
      <c r="F88" s="81"/>
      <c r="G88" s="79">
        <f>SUM(G55,G58,G61,G64,G67,G70,G73,G76,G79,G82,G85)</f>
        <v>0</v>
      </c>
      <c r="H88" s="80">
        <f>ROUND(G88/12,2)</f>
        <v>0</v>
      </c>
      <c r="I88" s="80">
        <f>H88*1.8</f>
        <v>0</v>
      </c>
      <c r="J88" s="81"/>
      <c r="K88" s="79">
        <f>SUM(K55,K58,K61,K64,K67,K70,K73,K76,K79,K82,K85)</f>
        <v>0</v>
      </c>
      <c r="L88" s="80">
        <f>ROUND(K88/12,2)</f>
        <v>0</v>
      </c>
      <c r="M88" s="80">
        <f>L88*1.8</f>
        <v>0</v>
      </c>
      <c r="N88" s="81"/>
      <c r="O88" s="82">
        <f>SUM(C88,G88,K88)</f>
        <v>0</v>
      </c>
      <c r="P88" s="83">
        <f>ROUND(O88/24,2)</f>
        <v>0</v>
      </c>
      <c r="Q88" s="84">
        <f>P88*1.8</f>
        <v>0</v>
      </c>
      <c r="R88" s="48">
        <v>0</v>
      </c>
    </row>
    <row r="89" spans="1:18" ht="21.75">
      <c r="A89" s="49" t="s">
        <v>45</v>
      </c>
      <c r="B89" s="64"/>
      <c r="C89" s="51"/>
      <c r="D89" s="52"/>
      <c r="E89" s="52"/>
      <c r="F89" s="53"/>
      <c r="G89" s="51"/>
      <c r="H89" s="52"/>
      <c r="I89" s="54"/>
      <c r="J89" s="53"/>
      <c r="K89" s="60"/>
      <c r="L89" s="52"/>
      <c r="M89" s="52"/>
      <c r="N89" s="53"/>
      <c r="O89" s="61"/>
      <c r="P89" s="62"/>
      <c r="Q89" s="58"/>
      <c r="R89" s="59"/>
    </row>
    <row r="90" spans="1:18" ht="21.75">
      <c r="A90" s="28" t="s">
        <v>45</v>
      </c>
      <c r="B90" s="29" t="s">
        <v>16</v>
      </c>
      <c r="C90" s="30">
        <f>1476</f>
        <v>1476</v>
      </c>
      <c r="D90" s="31">
        <f>ROUND(C90/18,2)</f>
        <v>82</v>
      </c>
      <c r="E90" s="31"/>
      <c r="F90" s="32">
        <f>SUM(D90,E91:E92)</f>
        <v>123.4</v>
      </c>
      <c r="G90" s="30">
        <f>45+2307</f>
        <v>2352</v>
      </c>
      <c r="H90" s="31">
        <f>ROUND(G90/18,2)</f>
        <v>130.67</v>
      </c>
      <c r="I90" s="31"/>
      <c r="J90" s="32">
        <f>SUM(H90,I91:I92)</f>
        <v>200.42</v>
      </c>
      <c r="K90" s="33"/>
      <c r="L90" s="31">
        <f>ROUND(K90/18,2)</f>
        <v>0</v>
      </c>
      <c r="M90" s="31"/>
      <c r="N90" s="32">
        <f>SUM(L90,M91:M92)</f>
        <v>29.25</v>
      </c>
      <c r="O90" s="34">
        <f>SUM(C90,G90,K90)</f>
        <v>3828</v>
      </c>
      <c r="P90" s="35">
        <f>ROUND(O90/36,2)</f>
        <v>106.33</v>
      </c>
      <c r="Q90" s="36" t="s">
        <v>31</v>
      </c>
      <c r="R90" s="37">
        <f>SUM(P90,Q91:Q92)</f>
        <v>176.53</v>
      </c>
    </row>
    <row r="91" spans="1:18" ht="21.75">
      <c r="A91" s="86"/>
      <c r="B91" s="29" t="s">
        <v>17</v>
      </c>
      <c r="C91" s="30">
        <v>276</v>
      </c>
      <c r="D91" s="31">
        <f>ROUND(C91/12,2)</f>
        <v>23</v>
      </c>
      <c r="E91" s="31">
        <f>D91*1.8</f>
        <v>41.4</v>
      </c>
      <c r="F91" s="32"/>
      <c r="G91" s="30">
        <v>465</v>
      </c>
      <c r="H91" s="31">
        <f>ROUND(G91/12,2)</f>
        <v>38.75</v>
      </c>
      <c r="I91" s="31">
        <f>H91*1.8</f>
        <v>69.75</v>
      </c>
      <c r="J91" s="32"/>
      <c r="K91" s="38">
        <v>195</v>
      </c>
      <c r="L91" s="31">
        <f>ROUND(K91/12,2)</f>
        <v>16.25</v>
      </c>
      <c r="M91" s="31">
        <f>L91*1.8</f>
        <v>29.25</v>
      </c>
      <c r="N91" s="32"/>
      <c r="O91" s="34">
        <f>SUM(C91,G91,K91)</f>
        <v>936</v>
      </c>
      <c r="P91" s="36">
        <f>ROUND(O91/24,2)</f>
        <v>39</v>
      </c>
      <c r="Q91" s="36">
        <f>P91*1.8</f>
        <v>70.2</v>
      </c>
      <c r="R91" s="37">
        <v>0</v>
      </c>
    </row>
    <row r="92" spans="1:18" ht="21.75">
      <c r="A92" s="86"/>
      <c r="B92" s="29" t="s">
        <v>18</v>
      </c>
      <c r="C92" s="30"/>
      <c r="D92" s="31">
        <f>ROUND(C92/12,2)</f>
        <v>0</v>
      </c>
      <c r="E92" s="31">
        <f>D92*1.8</f>
        <v>0</v>
      </c>
      <c r="F92" s="32"/>
      <c r="G92" s="30"/>
      <c r="H92" s="31">
        <f>ROUND(G92/12,2)</f>
        <v>0</v>
      </c>
      <c r="I92" s="31">
        <f>H92*1.8</f>
        <v>0</v>
      </c>
      <c r="J92" s="32"/>
      <c r="K92" s="38"/>
      <c r="L92" s="31">
        <f>ROUND(K92/12,2)</f>
        <v>0</v>
      </c>
      <c r="M92" s="31">
        <f>L92*1.8</f>
        <v>0</v>
      </c>
      <c r="N92" s="32"/>
      <c r="O92" s="69">
        <f>SUM(C92,G92,K92)</f>
        <v>0</v>
      </c>
      <c r="P92" s="36">
        <f>ROUND(O92/24,2)</f>
        <v>0</v>
      </c>
      <c r="Q92" s="36">
        <f>P92*1.8</f>
        <v>0</v>
      </c>
      <c r="R92" s="37">
        <v>0</v>
      </c>
    </row>
    <row r="93" spans="1:18" ht="21.75">
      <c r="A93" s="28" t="s">
        <v>46</v>
      </c>
      <c r="B93" s="29" t="s">
        <v>16</v>
      </c>
      <c r="C93" s="30">
        <v>12005</v>
      </c>
      <c r="D93" s="31">
        <f>ROUND(C93/18,2)</f>
        <v>666.94</v>
      </c>
      <c r="E93" s="31"/>
      <c r="F93" s="32">
        <f>SUM(D93,E94:E95)</f>
        <v>952.69</v>
      </c>
      <c r="G93" s="30">
        <v>11636</v>
      </c>
      <c r="H93" s="31">
        <f>ROUND(G93/18,2)</f>
        <v>646.44</v>
      </c>
      <c r="I93" s="31"/>
      <c r="J93" s="32">
        <f>SUM(H93,I94:I95)</f>
        <v>876.3900000000001</v>
      </c>
      <c r="K93" s="33">
        <v>3936</v>
      </c>
      <c r="L93" s="31">
        <f>ROUND(K93/18,2)</f>
        <v>218.67</v>
      </c>
      <c r="M93" s="31"/>
      <c r="N93" s="32">
        <f>SUM(L93,M94:M95)</f>
        <v>391.47</v>
      </c>
      <c r="O93" s="34">
        <f>SUM(C93,G93,K93)</f>
        <v>27577</v>
      </c>
      <c r="P93" s="35">
        <f>ROUND(O93/36,2)</f>
        <v>766.03</v>
      </c>
      <c r="Q93" s="36" t="s">
        <v>31</v>
      </c>
      <c r="R93" s="37">
        <f>SUM(P93,Q94:Q95)</f>
        <v>1110.28</v>
      </c>
    </row>
    <row r="94" spans="1:18" ht="21.75">
      <c r="A94" s="86"/>
      <c r="B94" s="29" t="s">
        <v>17</v>
      </c>
      <c r="C94" s="30">
        <v>1905</v>
      </c>
      <c r="D94" s="31">
        <f>ROUND(C94/12,2)</f>
        <v>158.75</v>
      </c>
      <c r="E94" s="31">
        <f>D94*1.8</f>
        <v>285.75</v>
      </c>
      <c r="F94" s="32"/>
      <c r="G94" s="30">
        <v>1533</v>
      </c>
      <c r="H94" s="31">
        <f>ROUND(G94/12,2)</f>
        <v>127.75</v>
      </c>
      <c r="I94" s="31">
        <f>H94*1.8</f>
        <v>229.95000000000002</v>
      </c>
      <c r="J94" s="32"/>
      <c r="K94" s="38">
        <v>1152</v>
      </c>
      <c r="L94" s="31">
        <f>ROUND(K94/12,2)</f>
        <v>96</v>
      </c>
      <c r="M94" s="31">
        <f>L94*1.8</f>
        <v>172.8</v>
      </c>
      <c r="N94" s="32"/>
      <c r="O94" s="34">
        <f>SUM(C94,G94,K94)</f>
        <v>4590</v>
      </c>
      <c r="P94" s="36">
        <f>ROUND(O94/24,2)</f>
        <v>191.25</v>
      </c>
      <c r="Q94" s="36">
        <f>P94*1.8</f>
        <v>344.25</v>
      </c>
      <c r="R94" s="37">
        <v>0</v>
      </c>
    </row>
    <row r="95" spans="1:18" ht="21.75">
      <c r="A95" s="86"/>
      <c r="B95" s="29" t="s">
        <v>18</v>
      </c>
      <c r="C95" s="30"/>
      <c r="D95" s="31">
        <f>ROUND(C95/12,2)</f>
        <v>0</v>
      </c>
      <c r="E95" s="31">
        <f>D95*1.8</f>
        <v>0</v>
      </c>
      <c r="F95" s="32"/>
      <c r="G95" s="30"/>
      <c r="H95" s="31">
        <f>ROUND(G95/12,2)</f>
        <v>0</v>
      </c>
      <c r="I95" s="31">
        <f>H95*1.8</f>
        <v>0</v>
      </c>
      <c r="J95" s="32"/>
      <c r="K95" s="38"/>
      <c r="L95" s="31">
        <f>ROUND(K95/12,2)</f>
        <v>0</v>
      </c>
      <c r="M95" s="31">
        <f>L95*1.8</f>
        <v>0</v>
      </c>
      <c r="N95" s="32"/>
      <c r="O95" s="69">
        <f>SUM(C95,G95,K95)</f>
        <v>0</v>
      </c>
      <c r="P95" s="36">
        <f>ROUND(O95/24,2)</f>
        <v>0</v>
      </c>
      <c r="Q95" s="36">
        <f>P95*1.8</f>
        <v>0</v>
      </c>
      <c r="R95" s="37">
        <v>0</v>
      </c>
    </row>
    <row r="96" spans="1:18" ht="21.75">
      <c r="A96" s="28" t="s">
        <v>47</v>
      </c>
      <c r="B96" s="29" t="s">
        <v>16</v>
      </c>
      <c r="C96" s="30">
        <v>33651</v>
      </c>
      <c r="D96" s="31">
        <f>ROUND(C96/18,2)</f>
        <v>1869.5</v>
      </c>
      <c r="E96" s="31"/>
      <c r="F96" s="32">
        <f>SUM(D96,E97:E98)</f>
        <v>2308.3940000000002</v>
      </c>
      <c r="G96" s="30">
        <v>33111</v>
      </c>
      <c r="H96" s="31">
        <f>ROUND(G96/18,2)</f>
        <v>1839.5</v>
      </c>
      <c r="I96" s="31"/>
      <c r="J96" s="32">
        <f>SUM(H96,I97:I98)</f>
        <v>2026.394</v>
      </c>
      <c r="K96" s="33">
        <v>23259</v>
      </c>
      <c r="L96" s="31">
        <f>ROUND(K96/18,2)</f>
        <v>1292.17</v>
      </c>
      <c r="M96" s="31"/>
      <c r="N96" s="32">
        <f>SUM(L96,M97:M98)</f>
        <v>1350.22</v>
      </c>
      <c r="O96" s="34">
        <f>SUM(C96,G96,K96)</f>
        <v>90021</v>
      </c>
      <c r="P96" s="35">
        <f>ROUND(O96/36,2)</f>
        <v>2500.58</v>
      </c>
      <c r="Q96" s="36" t="s">
        <v>31</v>
      </c>
      <c r="R96" s="37">
        <f>SUM(P96,Q97:Q98)</f>
        <v>2842.5080000000003</v>
      </c>
    </row>
    <row r="97" spans="1:18" ht="21.75">
      <c r="A97" s="86"/>
      <c r="B97" s="29" t="s">
        <v>17</v>
      </c>
      <c r="C97" s="30">
        <v>2395</v>
      </c>
      <c r="D97" s="31">
        <f>ROUND(C97/12,2)</f>
        <v>199.58</v>
      </c>
      <c r="E97" s="31">
        <f>D97*1.8</f>
        <v>359.244</v>
      </c>
      <c r="F97" s="32"/>
      <c r="G97" s="30">
        <v>1048</v>
      </c>
      <c r="H97" s="31">
        <f>ROUND(G97/12,2)</f>
        <v>87.33</v>
      </c>
      <c r="I97" s="31">
        <f>H97*1.8</f>
        <v>157.194</v>
      </c>
      <c r="J97" s="32"/>
      <c r="K97" s="38">
        <v>327</v>
      </c>
      <c r="L97" s="31">
        <f>ROUND(K97/12,2)</f>
        <v>27.25</v>
      </c>
      <c r="M97" s="31">
        <f>L97*1.8</f>
        <v>49.050000000000004</v>
      </c>
      <c r="N97" s="32"/>
      <c r="O97" s="34">
        <f>SUM(C97,G97,K97)</f>
        <v>3770</v>
      </c>
      <c r="P97" s="36">
        <f>ROUND(O97/24,2)</f>
        <v>157.08</v>
      </c>
      <c r="Q97" s="36">
        <f>P97*1.8</f>
        <v>282.744</v>
      </c>
      <c r="R97" s="37">
        <v>0</v>
      </c>
    </row>
    <row r="98" spans="1:18" ht="21.75">
      <c r="A98" s="86"/>
      <c r="B98" s="29" t="s">
        <v>18</v>
      </c>
      <c r="C98" s="30">
        <v>531</v>
      </c>
      <c r="D98" s="31">
        <f>ROUND(C98/12,2)</f>
        <v>44.25</v>
      </c>
      <c r="E98" s="31">
        <f>D98*1.8</f>
        <v>79.65</v>
      </c>
      <c r="F98" s="32"/>
      <c r="G98" s="30">
        <v>198</v>
      </c>
      <c r="H98" s="31">
        <f>ROUND(G98/12,2)</f>
        <v>16.5</v>
      </c>
      <c r="I98" s="31">
        <f>H98*1.8</f>
        <v>29.7</v>
      </c>
      <c r="J98" s="32"/>
      <c r="K98" s="38">
        <v>60</v>
      </c>
      <c r="L98" s="31">
        <f>ROUND(K98/12,2)</f>
        <v>5</v>
      </c>
      <c r="M98" s="31">
        <f>L98*1.8</f>
        <v>9</v>
      </c>
      <c r="N98" s="32"/>
      <c r="O98" s="69">
        <f>SUM(C98,G98,K98)</f>
        <v>789</v>
      </c>
      <c r="P98" s="36">
        <f>ROUND(O98/24,2)</f>
        <v>32.88</v>
      </c>
      <c r="Q98" s="36">
        <f>P98*1.8</f>
        <v>59.184000000000005</v>
      </c>
      <c r="R98" s="37">
        <v>0</v>
      </c>
    </row>
    <row r="99" spans="1:18" ht="21.75">
      <c r="A99" s="28" t="s">
        <v>103</v>
      </c>
      <c r="B99" s="29" t="s">
        <v>16</v>
      </c>
      <c r="C99" s="30">
        <v>2877</v>
      </c>
      <c r="D99" s="31">
        <f>ROUND(C99/18,2)</f>
        <v>159.83</v>
      </c>
      <c r="E99" s="31"/>
      <c r="F99" s="32">
        <f>SUM(D99,E100:E101)</f>
        <v>192.68</v>
      </c>
      <c r="G99" s="30">
        <v>2073</v>
      </c>
      <c r="H99" s="31">
        <f>ROUND(G99/18,2)</f>
        <v>115.17</v>
      </c>
      <c r="I99" s="31"/>
      <c r="J99" s="32">
        <f>SUM(H99,I100:I101)</f>
        <v>115.17</v>
      </c>
      <c r="K99" s="33"/>
      <c r="L99" s="31">
        <f>ROUND(K99/18,2)</f>
        <v>0</v>
      </c>
      <c r="M99" s="31"/>
      <c r="N99" s="32">
        <f>SUM(L99,M100:M101)</f>
        <v>0</v>
      </c>
      <c r="O99" s="34">
        <f>SUM(C99,G99,K99)</f>
        <v>4950</v>
      </c>
      <c r="P99" s="35">
        <f>ROUND(O99/36,2)</f>
        <v>137.5</v>
      </c>
      <c r="Q99" s="36" t="s">
        <v>31</v>
      </c>
      <c r="R99" s="37">
        <f>SUM(P99,Q100:Q101)</f>
        <v>153.934</v>
      </c>
    </row>
    <row r="100" spans="1:18" ht="21.75">
      <c r="A100" s="86"/>
      <c r="B100" s="29" t="s">
        <v>17</v>
      </c>
      <c r="C100" s="30">
        <v>219</v>
      </c>
      <c r="D100" s="31">
        <f>ROUND(C100/12,2)</f>
        <v>18.25</v>
      </c>
      <c r="E100" s="31">
        <f>D100*1.8</f>
        <v>32.85</v>
      </c>
      <c r="F100" s="32"/>
      <c r="G100" s="30"/>
      <c r="H100" s="31">
        <f>ROUND(G100/12,2)</f>
        <v>0</v>
      </c>
      <c r="I100" s="31">
        <f>H100*1.8</f>
        <v>0</v>
      </c>
      <c r="J100" s="32"/>
      <c r="K100" s="38"/>
      <c r="L100" s="31">
        <f>ROUND(K100/12,2)</f>
        <v>0</v>
      </c>
      <c r="M100" s="31">
        <f>L100*1.8</f>
        <v>0</v>
      </c>
      <c r="N100" s="32"/>
      <c r="O100" s="34">
        <f>SUM(C100,G100,K100)</f>
        <v>219</v>
      </c>
      <c r="P100" s="36">
        <f>ROUND(O100/24,2)</f>
        <v>9.13</v>
      </c>
      <c r="Q100" s="36">
        <f>P100*1.8</f>
        <v>16.434</v>
      </c>
      <c r="R100" s="37">
        <v>0</v>
      </c>
    </row>
    <row r="101" spans="1:18" ht="21.75">
      <c r="A101" s="86"/>
      <c r="B101" s="29" t="s">
        <v>18</v>
      </c>
      <c r="C101" s="30"/>
      <c r="D101" s="31">
        <f>ROUND(C101/12,2)</f>
        <v>0</v>
      </c>
      <c r="E101" s="31">
        <f>D101*1.8</f>
        <v>0</v>
      </c>
      <c r="F101" s="32"/>
      <c r="G101" s="30"/>
      <c r="H101" s="31">
        <f>ROUND(G101/12,2)</f>
        <v>0</v>
      </c>
      <c r="I101" s="31">
        <f>H101*1.8</f>
        <v>0</v>
      </c>
      <c r="J101" s="32"/>
      <c r="K101" s="38"/>
      <c r="L101" s="31">
        <f>ROUND(K101/12,2)</f>
        <v>0</v>
      </c>
      <c r="M101" s="31">
        <f>L101*1.8</f>
        <v>0</v>
      </c>
      <c r="N101" s="32"/>
      <c r="O101" s="69">
        <f>SUM(C101,G101,K101)</f>
        <v>0</v>
      </c>
      <c r="P101" s="36">
        <f>ROUND(O101/24,2)</f>
        <v>0</v>
      </c>
      <c r="Q101" s="36">
        <f>P101*1.8</f>
        <v>0</v>
      </c>
      <c r="R101" s="37">
        <v>0</v>
      </c>
    </row>
    <row r="102" spans="1:18" ht="21.75">
      <c r="A102" s="87" t="s">
        <v>29</v>
      </c>
      <c r="B102" s="71" t="s">
        <v>16</v>
      </c>
      <c r="C102" s="72">
        <f>SUM(C90,C93,C96,C99)</f>
        <v>50009</v>
      </c>
      <c r="D102" s="73">
        <f>ROUND(C102/18,2)</f>
        <v>2778.28</v>
      </c>
      <c r="E102" s="73"/>
      <c r="F102" s="74">
        <f>SUM(D102,E103:E104)</f>
        <v>3577.1740000000004</v>
      </c>
      <c r="G102" s="72">
        <f>SUM(G90,G93,G96,G99)</f>
        <v>49172</v>
      </c>
      <c r="H102" s="73">
        <f>ROUND(G102/18,2)</f>
        <v>2731.78</v>
      </c>
      <c r="I102" s="73"/>
      <c r="J102" s="74">
        <f>SUM(H102,I103:I104)</f>
        <v>3218.374</v>
      </c>
      <c r="K102" s="72">
        <f>SUM(K90,K93,K96,K99)</f>
        <v>27195</v>
      </c>
      <c r="L102" s="73">
        <f>ROUND(K102/18,2)</f>
        <v>1510.83</v>
      </c>
      <c r="M102" s="73"/>
      <c r="N102" s="74">
        <f>SUM(L102,M103:M104)</f>
        <v>1770.9299999999998</v>
      </c>
      <c r="O102" s="88">
        <f>SUM(C102,G102,K102)</f>
        <v>126376</v>
      </c>
      <c r="P102" s="76">
        <f>ROUND(O102/36,2)</f>
        <v>3510.44</v>
      </c>
      <c r="Q102" s="77" t="s">
        <v>31</v>
      </c>
      <c r="R102" s="37">
        <f>SUM(P102,Q103:Q104)</f>
        <v>4283.252</v>
      </c>
    </row>
    <row r="103" spans="1:18" ht="21.75">
      <c r="A103" s="86"/>
      <c r="B103" s="71" t="s">
        <v>17</v>
      </c>
      <c r="C103" s="72">
        <f>SUM(C91,C94,C97,C100)</f>
        <v>4795</v>
      </c>
      <c r="D103" s="73">
        <f>ROUND(C103/12,2)</f>
        <v>399.58</v>
      </c>
      <c r="E103" s="73">
        <f>D103*1.8</f>
        <v>719.244</v>
      </c>
      <c r="F103" s="74"/>
      <c r="G103" s="72">
        <f>SUM(G91,G94,G97,G100)</f>
        <v>3046</v>
      </c>
      <c r="H103" s="73">
        <f>ROUND(G103/12,2)</f>
        <v>253.83</v>
      </c>
      <c r="I103" s="73">
        <f>H103*1.8</f>
        <v>456.894</v>
      </c>
      <c r="J103" s="74"/>
      <c r="K103" s="72">
        <f>SUM(K91,K94,K97,K100)</f>
        <v>1674</v>
      </c>
      <c r="L103" s="73">
        <f>ROUND(K103/12,2)</f>
        <v>139.5</v>
      </c>
      <c r="M103" s="73">
        <f>L103*1.8</f>
        <v>251.1</v>
      </c>
      <c r="N103" s="74"/>
      <c r="O103" s="88">
        <f>SUM(C103,G103,K103)</f>
        <v>9515</v>
      </c>
      <c r="P103" s="77">
        <f>ROUND(O103/24,2)</f>
        <v>396.46</v>
      </c>
      <c r="Q103" s="77">
        <f>P103*1.8</f>
        <v>713.6279999999999</v>
      </c>
      <c r="R103" s="37">
        <v>0</v>
      </c>
    </row>
    <row r="104" spans="1:18" ht="22.5" thickBot="1">
      <c r="A104" s="89"/>
      <c r="B104" s="78" t="s">
        <v>18</v>
      </c>
      <c r="C104" s="80">
        <f>SUM(C92,C95,C98,C101)</f>
        <v>531</v>
      </c>
      <c r="D104" s="80">
        <f>ROUND(C104/12,2)</f>
        <v>44.25</v>
      </c>
      <c r="E104" s="80">
        <f>D104*1.8</f>
        <v>79.65</v>
      </c>
      <c r="F104" s="81"/>
      <c r="G104" s="80">
        <f>SUM(G92,G95,G98,G101)</f>
        <v>198</v>
      </c>
      <c r="H104" s="80">
        <f>ROUND(G104/12,2)</f>
        <v>16.5</v>
      </c>
      <c r="I104" s="80">
        <f>H104*1.8</f>
        <v>29.7</v>
      </c>
      <c r="J104" s="81"/>
      <c r="K104" s="80">
        <f>SUM(K92,K95,K98,K101)</f>
        <v>60</v>
      </c>
      <c r="L104" s="80">
        <f>ROUND(K104/12,2)</f>
        <v>5</v>
      </c>
      <c r="M104" s="80">
        <f>L104*1.8</f>
        <v>9</v>
      </c>
      <c r="N104" s="81"/>
      <c r="O104" s="90">
        <f>SUM(C104,G104,K104)</f>
        <v>789</v>
      </c>
      <c r="P104" s="84">
        <f>ROUND(O104/24,2)</f>
        <v>32.88</v>
      </c>
      <c r="Q104" s="84">
        <f>P104*1.8</f>
        <v>59.184000000000005</v>
      </c>
      <c r="R104" s="48">
        <v>0</v>
      </c>
    </row>
    <row r="105" spans="1:18" ht="21.75">
      <c r="A105" s="49" t="s">
        <v>48</v>
      </c>
      <c r="B105" s="64"/>
      <c r="C105" s="51"/>
      <c r="D105" s="52"/>
      <c r="E105" s="52"/>
      <c r="F105" s="53"/>
      <c r="G105" s="51"/>
      <c r="H105" s="52"/>
      <c r="I105" s="54"/>
      <c r="J105" s="53"/>
      <c r="K105" s="91"/>
      <c r="L105" s="52"/>
      <c r="M105" s="52"/>
      <c r="N105" s="53"/>
      <c r="O105" s="92"/>
      <c r="P105" s="62"/>
      <c r="Q105" s="58"/>
      <c r="R105" s="59"/>
    </row>
    <row r="106" spans="1:18" ht="21.75">
      <c r="A106" s="28" t="s">
        <v>15</v>
      </c>
      <c r="B106" s="29" t="s">
        <v>16</v>
      </c>
      <c r="C106" s="30">
        <f>668+2929+3186</f>
        <v>6783</v>
      </c>
      <c r="D106" s="31">
        <f>ROUND(C106/18,2)</f>
        <v>376.83</v>
      </c>
      <c r="E106" s="31"/>
      <c r="F106" s="32">
        <f>SUM(D106,E107:E108)</f>
        <v>617.8299999999999</v>
      </c>
      <c r="G106" s="30">
        <f>807+2923+3911</f>
        <v>7641</v>
      </c>
      <c r="H106" s="31">
        <f>ROUND(G106/18,2)</f>
        <v>424.5</v>
      </c>
      <c r="I106" s="31"/>
      <c r="J106" s="32">
        <f>SUM(H106,I107:I108)</f>
        <v>619</v>
      </c>
      <c r="K106" s="38">
        <f>824+475+2786</f>
        <v>4085</v>
      </c>
      <c r="L106" s="31">
        <f>ROUND(K106/18,2)</f>
        <v>226.94</v>
      </c>
      <c r="M106" s="31"/>
      <c r="N106" s="32">
        <f>SUM(L106,M107:M108)</f>
        <v>328.78</v>
      </c>
      <c r="O106" s="34">
        <f>SUM(C106,G106,K106)</f>
        <v>18509</v>
      </c>
      <c r="P106" s="35">
        <f>ROUND(O106/36,2)</f>
        <v>514.14</v>
      </c>
      <c r="Q106" s="36" t="s">
        <v>31</v>
      </c>
      <c r="R106" s="37">
        <f>SUM(P106,Q107:Q108)</f>
        <v>782.8</v>
      </c>
    </row>
    <row r="107" spans="1:18" ht="21.75">
      <c r="A107" s="86"/>
      <c r="B107" s="29" t="s">
        <v>17</v>
      </c>
      <c r="C107" s="30">
        <f>663+783</f>
        <v>1446</v>
      </c>
      <c r="D107" s="31">
        <f>ROUND(C107/12,2)</f>
        <v>120.5</v>
      </c>
      <c r="E107" s="31">
        <f>D107*2</f>
        <v>241</v>
      </c>
      <c r="F107" s="32"/>
      <c r="G107" s="30">
        <f>906+261</f>
        <v>1167</v>
      </c>
      <c r="H107" s="31">
        <f>ROUND(G107/12,2)</f>
        <v>97.25</v>
      </c>
      <c r="I107" s="31">
        <f>H107*2</f>
        <v>194.5</v>
      </c>
      <c r="J107" s="32"/>
      <c r="K107" s="38">
        <f>108+503</f>
        <v>611</v>
      </c>
      <c r="L107" s="31">
        <f>ROUND(K107/12,2)</f>
        <v>50.92</v>
      </c>
      <c r="M107" s="31">
        <f>L107*2</f>
        <v>101.84</v>
      </c>
      <c r="N107" s="32"/>
      <c r="O107" s="69">
        <f>SUM(C107,G107,K107)</f>
        <v>3224</v>
      </c>
      <c r="P107" s="35">
        <f>ROUND(O107/24,2)</f>
        <v>134.33</v>
      </c>
      <c r="Q107" s="36">
        <f>P107*2</f>
        <v>268.66</v>
      </c>
      <c r="R107" s="37">
        <v>0</v>
      </c>
    </row>
    <row r="108" spans="1:18" ht="22.5" thickBot="1">
      <c r="A108" s="89"/>
      <c r="B108" s="40" t="s">
        <v>18</v>
      </c>
      <c r="C108" s="41"/>
      <c r="D108" s="42">
        <f>ROUND(C108/12,2)</f>
        <v>0</v>
      </c>
      <c r="E108" s="42">
        <f>D108*2</f>
        <v>0</v>
      </c>
      <c r="F108" s="43"/>
      <c r="G108" s="41"/>
      <c r="H108" s="42">
        <f>ROUND(G108/12,2)</f>
        <v>0</v>
      </c>
      <c r="I108" s="42">
        <f>H108*2</f>
        <v>0</v>
      </c>
      <c r="J108" s="43"/>
      <c r="K108" s="44"/>
      <c r="L108" s="42">
        <f>ROUND(K108/12,2)</f>
        <v>0</v>
      </c>
      <c r="M108" s="42">
        <f>L108*2</f>
        <v>0</v>
      </c>
      <c r="N108" s="43"/>
      <c r="O108" s="93">
        <f>SUM(C108,G108,K108)</f>
        <v>0</v>
      </c>
      <c r="P108" s="46">
        <f>ROUND(O108/24,2)</f>
        <v>0</v>
      </c>
      <c r="Q108" s="47">
        <f>P108*2</f>
        <v>0</v>
      </c>
      <c r="R108" s="48">
        <v>0</v>
      </c>
    </row>
    <row r="109" spans="1:18" ht="21.75">
      <c r="A109" s="49" t="s">
        <v>49</v>
      </c>
      <c r="B109" s="64"/>
      <c r="C109" s="51"/>
      <c r="D109" s="52"/>
      <c r="E109" s="52"/>
      <c r="F109" s="53"/>
      <c r="G109" s="51"/>
      <c r="H109" s="52"/>
      <c r="I109" s="54"/>
      <c r="J109" s="53"/>
      <c r="K109" s="91"/>
      <c r="L109" s="52"/>
      <c r="M109" s="52"/>
      <c r="N109" s="53"/>
      <c r="O109" s="92"/>
      <c r="P109" s="62"/>
      <c r="Q109" s="58"/>
      <c r="R109" s="59"/>
    </row>
    <row r="110" spans="1:18" ht="21.75">
      <c r="A110" s="28" t="s">
        <v>15</v>
      </c>
      <c r="B110" s="29" t="s">
        <v>16</v>
      </c>
      <c r="C110" s="30">
        <f>4287+6696+297</f>
        <v>11280</v>
      </c>
      <c r="D110" s="31">
        <f>ROUND(C110/18,2)</f>
        <v>626.67</v>
      </c>
      <c r="E110" s="31"/>
      <c r="F110" s="32">
        <f>SUM(D110,E111:E112)</f>
        <v>669.01</v>
      </c>
      <c r="G110" s="30">
        <f>3945+4446+154</f>
        <v>8545</v>
      </c>
      <c r="H110" s="31">
        <f>ROUND(G110/18,2)</f>
        <v>474.72</v>
      </c>
      <c r="I110" s="31"/>
      <c r="J110" s="32">
        <f>SUM(H110,I111:I112)</f>
        <v>510.06000000000006</v>
      </c>
      <c r="K110" s="38">
        <f>410+651+131</f>
        <v>1192</v>
      </c>
      <c r="L110" s="31">
        <f>ROUND(K110/18,2)</f>
        <v>66.22</v>
      </c>
      <c r="M110" s="31"/>
      <c r="N110" s="32">
        <f>SUM(L110,M111:M112)</f>
        <v>83.22</v>
      </c>
      <c r="O110" s="34">
        <f>SUM(C110,G110,K110)</f>
        <v>21017</v>
      </c>
      <c r="P110" s="35">
        <f>ROUND(O110/36,2)</f>
        <v>583.81</v>
      </c>
      <c r="Q110" s="36" t="s">
        <v>31</v>
      </c>
      <c r="R110" s="37">
        <f>SUM(P110,Q111:Q112)</f>
        <v>631.15</v>
      </c>
    </row>
    <row r="111" spans="1:18" ht="21.75">
      <c r="A111" s="86"/>
      <c r="B111" s="29" t="s">
        <v>17</v>
      </c>
      <c r="C111" s="30">
        <f>126+119+9</f>
        <v>254</v>
      </c>
      <c r="D111" s="31">
        <f>ROUND(C111/12,2)</f>
        <v>21.17</v>
      </c>
      <c r="E111" s="31">
        <f>D111*2</f>
        <v>42.34</v>
      </c>
      <c r="F111" s="32"/>
      <c r="G111" s="30">
        <f>80+132</f>
        <v>212</v>
      </c>
      <c r="H111" s="31">
        <f>ROUND(G111/12,2)</f>
        <v>17.67</v>
      </c>
      <c r="I111" s="31">
        <f>H111*2</f>
        <v>35.34</v>
      </c>
      <c r="J111" s="32"/>
      <c r="K111" s="38">
        <f>51+51</f>
        <v>102</v>
      </c>
      <c r="L111" s="31">
        <f>ROUND(K111/12,2)</f>
        <v>8.5</v>
      </c>
      <c r="M111" s="31">
        <f>L111*2</f>
        <v>17</v>
      </c>
      <c r="N111" s="32"/>
      <c r="O111" s="69">
        <f>SUM(C111,G111,K111)</f>
        <v>568</v>
      </c>
      <c r="P111" s="35">
        <f>ROUND(O111/24,2)</f>
        <v>23.67</v>
      </c>
      <c r="Q111" s="36">
        <f>P111*2</f>
        <v>47.34</v>
      </c>
      <c r="R111" s="37">
        <v>0</v>
      </c>
    </row>
    <row r="112" spans="1:18" ht="22.5" thickBot="1">
      <c r="A112" s="89"/>
      <c r="B112" s="40" t="s">
        <v>18</v>
      </c>
      <c r="C112" s="41"/>
      <c r="D112" s="42">
        <f>ROUND(C112/12,2)</f>
        <v>0</v>
      </c>
      <c r="E112" s="42">
        <f>D112*2</f>
        <v>0</v>
      </c>
      <c r="F112" s="43"/>
      <c r="G112" s="41"/>
      <c r="H112" s="42">
        <f>ROUND(G112/12,2)</f>
        <v>0</v>
      </c>
      <c r="I112" s="42">
        <f>H112*2</f>
        <v>0</v>
      </c>
      <c r="J112" s="43"/>
      <c r="K112" s="44"/>
      <c r="L112" s="42">
        <f>ROUND(K112/12,2)</f>
        <v>0</v>
      </c>
      <c r="M112" s="42">
        <f>L112*2</f>
        <v>0</v>
      </c>
      <c r="N112" s="43"/>
      <c r="O112" s="93">
        <f>SUM(C112,G112,K112)</f>
        <v>0</v>
      </c>
      <c r="P112" s="46">
        <f>ROUND(O112/24,2)</f>
        <v>0</v>
      </c>
      <c r="Q112" s="47">
        <f>P112*2</f>
        <v>0</v>
      </c>
      <c r="R112" s="48">
        <v>0</v>
      </c>
    </row>
    <row r="113" spans="1:18" ht="21.75">
      <c r="A113" s="49" t="s">
        <v>50</v>
      </c>
      <c r="B113" s="64"/>
      <c r="C113" s="51"/>
      <c r="D113" s="52"/>
      <c r="E113" s="52"/>
      <c r="F113" s="53"/>
      <c r="G113" s="51"/>
      <c r="H113" s="52"/>
      <c r="I113" s="54"/>
      <c r="J113" s="53"/>
      <c r="K113" s="60"/>
      <c r="L113" s="52"/>
      <c r="M113" s="52"/>
      <c r="N113" s="53"/>
      <c r="O113" s="61"/>
      <c r="P113" s="62"/>
      <c r="Q113" s="58"/>
      <c r="R113" s="59"/>
    </row>
    <row r="114" spans="1:18" ht="21.75">
      <c r="A114" s="28" t="s">
        <v>51</v>
      </c>
      <c r="B114" s="29" t="s">
        <v>16</v>
      </c>
      <c r="C114" s="30">
        <v>7244</v>
      </c>
      <c r="D114" s="31">
        <f>ROUND(C114/18,2)</f>
        <v>402.44</v>
      </c>
      <c r="E114" s="31"/>
      <c r="F114" s="32">
        <f>SUM(D114,E115:E116)</f>
        <v>419.44</v>
      </c>
      <c r="G114" s="30">
        <v>6176</v>
      </c>
      <c r="H114" s="31">
        <f>ROUND(G114/18,2)</f>
        <v>343.11</v>
      </c>
      <c r="I114" s="31"/>
      <c r="J114" s="32">
        <f>SUM(H114,I115:I116)</f>
        <v>362.61</v>
      </c>
      <c r="K114" s="33">
        <v>4231</v>
      </c>
      <c r="L114" s="31">
        <f>ROUND(K114/18,2)</f>
        <v>235.06</v>
      </c>
      <c r="M114" s="31"/>
      <c r="N114" s="32">
        <f>SUM(L114,M115:M116)</f>
        <v>398.22</v>
      </c>
      <c r="O114" s="34">
        <f>SUM(C114,G114,K114)</f>
        <v>17651</v>
      </c>
      <c r="P114" s="35">
        <f>ROUND(O114/36,2)</f>
        <v>490.31</v>
      </c>
      <c r="Q114" s="36" t="s">
        <v>31</v>
      </c>
      <c r="R114" s="37">
        <f>SUM(P114,Q115:Q116)</f>
        <v>590.15</v>
      </c>
    </row>
    <row r="115" spans="1:18" ht="21.75">
      <c r="A115" s="86"/>
      <c r="B115" s="29" t="s">
        <v>17</v>
      </c>
      <c r="C115" s="30">
        <v>102</v>
      </c>
      <c r="D115" s="31">
        <f>ROUND(C115/12,2)</f>
        <v>8.5</v>
      </c>
      <c r="E115" s="31">
        <f>D115*2</f>
        <v>17</v>
      </c>
      <c r="F115" s="32"/>
      <c r="G115" s="30">
        <v>117</v>
      </c>
      <c r="H115" s="31">
        <f>ROUND(G115/12,2)</f>
        <v>9.75</v>
      </c>
      <c r="I115" s="31">
        <f>H115*2</f>
        <v>19.5</v>
      </c>
      <c r="J115" s="32"/>
      <c r="K115" s="33">
        <v>979</v>
      </c>
      <c r="L115" s="31">
        <f>ROUND(K115/12,2)</f>
        <v>81.58</v>
      </c>
      <c r="M115" s="31">
        <f>L115*2</f>
        <v>163.16</v>
      </c>
      <c r="N115" s="32"/>
      <c r="O115" s="34">
        <f>SUM(C115,G115,K115)</f>
        <v>1198</v>
      </c>
      <c r="P115" s="35">
        <f>ROUND(O115/24,2)</f>
        <v>49.92</v>
      </c>
      <c r="Q115" s="36">
        <f>P115*2</f>
        <v>99.84</v>
      </c>
      <c r="R115" s="37">
        <v>0</v>
      </c>
    </row>
    <row r="116" spans="1:18" ht="21.75">
      <c r="A116" s="86"/>
      <c r="B116" s="29" t="s">
        <v>18</v>
      </c>
      <c r="C116" s="30"/>
      <c r="D116" s="31">
        <f>ROUND(C116/12,2)</f>
        <v>0</v>
      </c>
      <c r="E116" s="31">
        <f>D116*2</f>
        <v>0</v>
      </c>
      <c r="F116" s="32"/>
      <c r="G116" s="30"/>
      <c r="H116" s="31">
        <f>ROUND(G116/12,2)</f>
        <v>0</v>
      </c>
      <c r="I116" s="31">
        <f>H116*2</f>
        <v>0</v>
      </c>
      <c r="J116" s="32"/>
      <c r="K116" s="33"/>
      <c r="L116" s="31">
        <f>ROUND(K116/12,2)</f>
        <v>0</v>
      </c>
      <c r="M116" s="31">
        <f>L116*2</f>
        <v>0</v>
      </c>
      <c r="N116" s="32"/>
      <c r="O116" s="69">
        <f>SUM(C116,G116,K116)</f>
        <v>0</v>
      </c>
      <c r="P116" s="35">
        <f>ROUND(O116/24,2)</f>
        <v>0</v>
      </c>
      <c r="Q116" s="36">
        <f>P116*2</f>
        <v>0</v>
      </c>
      <c r="R116" s="37">
        <v>0</v>
      </c>
    </row>
    <row r="117" spans="1:18" ht="21.75">
      <c r="A117" s="28" t="s">
        <v>52</v>
      </c>
      <c r="B117" s="29" t="s">
        <v>16</v>
      </c>
      <c r="C117" s="30">
        <v>2283</v>
      </c>
      <c r="D117" s="31">
        <f>ROUND(C117/18,2)</f>
        <v>126.83</v>
      </c>
      <c r="E117" s="31"/>
      <c r="F117" s="32">
        <f>SUM(D117,E118:E119)</f>
        <v>126.83</v>
      </c>
      <c r="G117" s="30">
        <v>1509</v>
      </c>
      <c r="H117" s="31">
        <f>ROUND(G117/18,2)</f>
        <v>83.83</v>
      </c>
      <c r="I117" s="31"/>
      <c r="J117" s="32">
        <f>SUM(H117,I118:I119)</f>
        <v>83.83</v>
      </c>
      <c r="K117" s="33">
        <v>356</v>
      </c>
      <c r="L117" s="31">
        <f>ROUND(K117/18,2)</f>
        <v>19.78</v>
      </c>
      <c r="M117" s="31"/>
      <c r="N117" s="32">
        <f>SUM(L117,M118:M119)</f>
        <v>71.44</v>
      </c>
      <c r="O117" s="34">
        <f>SUM(C117,G117,K117)</f>
        <v>4148</v>
      </c>
      <c r="P117" s="35">
        <f>ROUND(O117/36,2)</f>
        <v>115.22</v>
      </c>
      <c r="Q117" s="36" t="s">
        <v>31</v>
      </c>
      <c r="R117" s="37">
        <f>SUM(P117,Q118:Q119)</f>
        <v>141.06</v>
      </c>
    </row>
    <row r="118" spans="1:18" ht="21.75">
      <c r="A118" s="86"/>
      <c r="B118" s="29" t="s">
        <v>17</v>
      </c>
      <c r="C118" s="30"/>
      <c r="D118" s="31">
        <f>ROUND(C118/12,2)</f>
        <v>0</v>
      </c>
      <c r="E118" s="31">
        <f>D118*2</f>
        <v>0</v>
      </c>
      <c r="F118" s="32"/>
      <c r="G118" s="30"/>
      <c r="H118" s="31">
        <f>ROUND(G118/12,2)</f>
        <v>0</v>
      </c>
      <c r="I118" s="31">
        <f>H118*2</f>
        <v>0</v>
      </c>
      <c r="J118" s="32"/>
      <c r="K118" s="33">
        <v>310</v>
      </c>
      <c r="L118" s="31">
        <f>ROUND(K118/12,2)</f>
        <v>25.83</v>
      </c>
      <c r="M118" s="31">
        <f>L118*2</f>
        <v>51.66</v>
      </c>
      <c r="N118" s="32"/>
      <c r="O118" s="34">
        <f>SUM(C118,G118,K118)</f>
        <v>310</v>
      </c>
      <c r="P118" s="35">
        <f>ROUND(O118/24,2)</f>
        <v>12.92</v>
      </c>
      <c r="Q118" s="36">
        <f>P118*2</f>
        <v>25.84</v>
      </c>
      <c r="R118" s="37">
        <v>0</v>
      </c>
    </row>
    <row r="119" spans="1:18" ht="21.75">
      <c r="A119" s="86"/>
      <c r="B119" s="29" t="s">
        <v>18</v>
      </c>
      <c r="C119" s="30"/>
      <c r="D119" s="31">
        <f>ROUND(C119/12,2)</f>
        <v>0</v>
      </c>
      <c r="E119" s="31">
        <f>D119*2</f>
        <v>0</v>
      </c>
      <c r="F119" s="32"/>
      <c r="G119" s="30"/>
      <c r="H119" s="31">
        <f>ROUND(G119/12,2)</f>
        <v>0</v>
      </c>
      <c r="I119" s="31">
        <f>H119*2</f>
        <v>0</v>
      </c>
      <c r="J119" s="32"/>
      <c r="K119" s="33"/>
      <c r="L119" s="31">
        <f>ROUND(K119/12,2)</f>
        <v>0</v>
      </c>
      <c r="M119" s="31">
        <f>L119*2</f>
        <v>0</v>
      </c>
      <c r="N119" s="32"/>
      <c r="O119" s="69">
        <f>SUM(C119,G119,K119)</f>
        <v>0</v>
      </c>
      <c r="P119" s="35">
        <f>ROUND(O119/24,2)</f>
        <v>0</v>
      </c>
      <c r="Q119" s="36">
        <f>P119*2</f>
        <v>0</v>
      </c>
      <c r="R119" s="37">
        <v>0</v>
      </c>
    </row>
    <row r="120" spans="1:18" ht="21.75">
      <c r="A120" s="28" t="s">
        <v>53</v>
      </c>
      <c r="B120" s="29" t="s">
        <v>16</v>
      </c>
      <c r="C120" s="30">
        <v>259</v>
      </c>
      <c r="D120" s="31">
        <f>ROUND(C120/18,2)</f>
        <v>14.39</v>
      </c>
      <c r="E120" s="31"/>
      <c r="F120" s="32">
        <f>SUM(D120,E121:E122)</f>
        <v>14.39</v>
      </c>
      <c r="G120" s="30">
        <v>589</v>
      </c>
      <c r="H120" s="31">
        <f>ROUND(G120/18,2)</f>
        <v>32.72</v>
      </c>
      <c r="I120" s="31"/>
      <c r="J120" s="32">
        <f>SUM(H120,I121:I122)</f>
        <v>32.72</v>
      </c>
      <c r="K120" s="33"/>
      <c r="L120" s="31">
        <f>ROUND(K120/18,2)</f>
        <v>0</v>
      </c>
      <c r="M120" s="31"/>
      <c r="N120" s="32">
        <f>SUM(L120,M121:M122)</f>
        <v>0</v>
      </c>
      <c r="O120" s="34">
        <f>SUM(C120,G120,K120)</f>
        <v>848</v>
      </c>
      <c r="P120" s="35">
        <f>ROUND(O120/36,2)</f>
        <v>23.56</v>
      </c>
      <c r="Q120" s="36" t="s">
        <v>31</v>
      </c>
      <c r="R120" s="37">
        <f>SUM(P120,Q121:Q122)</f>
        <v>23.56</v>
      </c>
    </row>
    <row r="121" spans="1:18" ht="21.75">
      <c r="A121" s="86"/>
      <c r="B121" s="29" t="s">
        <v>17</v>
      </c>
      <c r="C121" s="30"/>
      <c r="D121" s="31">
        <f>ROUND(C121/12,2)</f>
        <v>0</v>
      </c>
      <c r="E121" s="31">
        <f>D121*2</f>
        <v>0</v>
      </c>
      <c r="F121" s="32"/>
      <c r="G121" s="30"/>
      <c r="H121" s="31">
        <f>ROUND(G121/12,2)</f>
        <v>0</v>
      </c>
      <c r="I121" s="31">
        <f>H121*2</f>
        <v>0</v>
      </c>
      <c r="J121" s="32"/>
      <c r="K121" s="33"/>
      <c r="L121" s="31">
        <f>ROUND(K121/12,2)</f>
        <v>0</v>
      </c>
      <c r="M121" s="31">
        <f>L121*2</f>
        <v>0</v>
      </c>
      <c r="N121" s="32"/>
      <c r="O121" s="34">
        <f>SUM(C121,G121,K121)</f>
        <v>0</v>
      </c>
      <c r="P121" s="35">
        <f>ROUND(O121/24,2)</f>
        <v>0</v>
      </c>
      <c r="Q121" s="36">
        <f>P121*2</f>
        <v>0</v>
      </c>
      <c r="R121" s="37">
        <v>0</v>
      </c>
    </row>
    <row r="122" spans="1:18" ht="21.75">
      <c r="A122" s="86"/>
      <c r="B122" s="29" t="s">
        <v>18</v>
      </c>
      <c r="C122" s="30"/>
      <c r="D122" s="31">
        <f>ROUND(C122/12,2)</f>
        <v>0</v>
      </c>
      <c r="E122" s="31">
        <f>D122*2</f>
        <v>0</v>
      </c>
      <c r="F122" s="32"/>
      <c r="G122" s="30"/>
      <c r="H122" s="31">
        <f>ROUND(G122/12,2)</f>
        <v>0</v>
      </c>
      <c r="I122" s="31">
        <f>H122*2</f>
        <v>0</v>
      </c>
      <c r="J122" s="32"/>
      <c r="K122" s="33"/>
      <c r="L122" s="31">
        <f>ROUND(K122/12,2)</f>
        <v>0</v>
      </c>
      <c r="M122" s="31">
        <f>L122*2</f>
        <v>0</v>
      </c>
      <c r="N122" s="32"/>
      <c r="O122" s="69">
        <f>SUM(C122,G122,K122)</f>
        <v>0</v>
      </c>
      <c r="P122" s="35">
        <f>ROUND(O122/24,2)</f>
        <v>0</v>
      </c>
      <c r="Q122" s="36">
        <f>P122*2</f>
        <v>0</v>
      </c>
      <c r="R122" s="37">
        <v>0</v>
      </c>
    </row>
    <row r="123" spans="1:18" ht="21.75">
      <c r="A123" s="28" t="s">
        <v>54</v>
      </c>
      <c r="B123" s="29" t="s">
        <v>16</v>
      </c>
      <c r="C123" s="30">
        <v>530</v>
      </c>
      <c r="D123" s="31">
        <f>ROUND(C123/18,2)</f>
        <v>29.44</v>
      </c>
      <c r="E123" s="31"/>
      <c r="F123" s="32">
        <f>SUM(D123,E124:E125)</f>
        <v>29.44</v>
      </c>
      <c r="G123" s="30">
        <v>590</v>
      </c>
      <c r="H123" s="31">
        <f>ROUND(G123/18,2)</f>
        <v>32.78</v>
      </c>
      <c r="I123" s="31"/>
      <c r="J123" s="32">
        <f>SUM(H123,I124:I125)</f>
        <v>32.78</v>
      </c>
      <c r="K123" s="33"/>
      <c r="L123" s="31">
        <f>ROUND(K123/18,2)</f>
        <v>0</v>
      </c>
      <c r="M123" s="31"/>
      <c r="N123" s="32">
        <f>SUM(L123,M124:M125)</f>
        <v>0</v>
      </c>
      <c r="O123" s="34">
        <f>SUM(C123,G123,K123)</f>
        <v>1120</v>
      </c>
      <c r="P123" s="35">
        <f>ROUND(O123/36,2)</f>
        <v>31.11</v>
      </c>
      <c r="Q123" s="36" t="s">
        <v>31</v>
      </c>
      <c r="R123" s="37">
        <f>SUM(P123,Q124:Q125)</f>
        <v>31.11</v>
      </c>
    </row>
    <row r="124" spans="1:18" ht="21.75">
      <c r="A124" s="86"/>
      <c r="B124" s="29" t="s">
        <v>17</v>
      </c>
      <c r="C124" s="30"/>
      <c r="D124" s="31">
        <f>ROUND(C124/12,2)</f>
        <v>0</v>
      </c>
      <c r="E124" s="31">
        <f>D124*2</f>
        <v>0</v>
      </c>
      <c r="F124" s="32"/>
      <c r="G124" s="30"/>
      <c r="H124" s="31">
        <f>ROUND(G124/12,2)</f>
        <v>0</v>
      </c>
      <c r="I124" s="31">
        <f>H124*2</f>
        <v>0</v>
      </c>
      <c r="J124" s="32"/>
      <c r="K124" s="33"/>
      <c r="L124" s="31">
        <f>ROUND(K124/12,2)</f>
        <v>0</v>
      </c>
      <c r="M124" s="31">
        <f>L124*2</f>
        <v>0</v>
      </c>
      <c r="N124" s="32"/>
      <c r="O124" s="34">
        <f>SUM(C124,G124,K124)</f>
        <v>0</v>
      </c>
      <c r="P124" s="35">
        <f>ROUND(O124/24,2)</f>
        <v>0</v>
      </c>
      <c r="Q124" s="36">
        <f>P124*2</f>
        <v>0</v>
      </c>
      <c r="R124" s="37">
        <v>0</v>
      </c>
    </row>
    <row r="125" spans="1:18" ht="21.75">
      <c r="A125" s="86"/>
      <c r="B125" s="29" t="s">
        <v>18</v>
      </c>
      <c r="C125" s="30"/>
      <c r="D125" s="31">
        <f>ROUND(C125/12,2)</f>
        <v>0</v>
      </c>
      <c r="E125" s="31">
        <f>D125*2</f>
        <v>0</v>
      </c>
      <c r="F125" s="32"/>
      <c r="G125" s="30"/>
      <c r="H125" s="31">
        <f>ROUND(G125/12,2)</f>
        <v>0</v>
      </c>
      <c r="I125" s="31">
        <f>H125*2</f>
        <v>0</v>
      </c>
      <c r="J125" s="32"/>
      <c r="K125" s="33"/>
      <c r="L125" s="31">
        <f>ROUND(K125/12,2)</f>
        <v>0</v>
      </c>
      <c r="M125" s="31">
        <f>L125*2</f>
        <v>0</v>
      </c>
      <c r="N125" s="32"/>
      <c r="O125" s="69">
        <f>SUM(C125,G125,K125)</f>
        <v>0</v>
      </c>
      <c r="P125" s="35">
        <f>ROUND(O125/24,2)</f>
        <v>0</v>
      </c>
      <c r="Q125" s="36">
        <f>P125*2</f>
        <v>0</v>
      </c>
      <c r="R125" s="37">
        <v>0</v>
      </c>
    </row>
    <row r="126" spans="1:18" ht="21.75">
      <c r="A126" s="28" t="s">
        <v>55</v>
      </c>
      <c r="B126" s="29" t="s">
        <v>16</v>
      </c>
      <c r="C126" s="30">
        <v>1770</v>
      </c>
      <c r="D126" s="31">
        <f>ROUND(C126/18,2)</f>
        <v>98.33</v>
      </c>
      <c r="E126" s="31"/>
      <c r="F126" s="32">
        <f>SUM(D126,E127:E128)</f>
        <v>98.33</v>
      </c>
      <c r="G126" s="30">
        <v>1918</v>
      </c>
      <c r="H126" s="31">
        <f>ROUND(G126/18,2)</f>
        <v>106.56</v>
      </c>
      <c r="I126" s="31"/>
      <c r="J126" s="32">
        <f>SUM(H126,I127:I128)</f>
        <v>106.56</v>
      </c>
      <c r="K126" s="33"/>
      <c r="L126" s="31">
        <f>ROUND(K126/18,2)</f>
        <v>0</v>
      </c>
      <c r="M126" s="31"/>
      <c r="N126" s="32">
        <f>SUM(L126,M127:M128)</f>
        <v>47.84</v>
      </c>
      <c r="O126" s="34">
        <f>SUM(C126,G126,K126)</f>
        <v>3688</v>
      </c>
      <c r="P126" s="35">
        <f>ROUND(O126/36,2)</f>
        <v>102.44</v>
      </c>
      <c r="Q126" s="36" t="s">
        <v>31</v>
      </c>
      <c r="R126" s="37">
        <f>SUM(P126,Q127:Q128)</f>
        <v>126.36</v>
      </c>
    </row>
    <row r="127" spans="1:18" ht="21.75">
      <c r="A127" s="86"/>
      <c r="B127" s="29" t="s">
        <v>17</v>
      </c>
      <c r="C127" s="30"/>
      <c r="D127" s="31">
        <f>ROUND(C127/12,2)</f>
        <v>0</v>
      </c>
      <c r="E127" s="31">
        <f>D127*2</f>
        <v>0</v>
      </c>
      <c r="F127" s="32"/>
      <c r="G127" s="30"/>
      <c r="H127" s="31">
        <f>ROUND(G127/12,2)</f>
        <v>0</v>
      </c>
      <c r="I127" s="31">
        <f>H127*2</f>
        <v>0</v>
      </c>
      <c r="J127" s="32"/>
      <c r="K127" s="33">
        <v>287</v>
      </c>
      <c r="L127" s="31">
        <f>ROUND(K127/12,2)</f>
        <v>23.92</v>
      </c>
      <c r="M127" s="31">
        <f>L127*2</f>
        <v>47.84</v>
      </c>
      <c r="N127" s="32"/>
      <c r="O127" s="34">
        <f>SUM(C127,G127,K127)</f>
        <v>287</v>
      </c>
      <c r="P127" s="35">
        <f>ROUND(O127/24,2)</f>
        <v>11.96</v>
      </c>
      <c r="Q127" s="36">
        <f>P127*2</f>
        <v>23.92</v>
      </c>
      <c r="R127" s="37">
        <v>0</v>
      </c>
    </row>
    <row r="128" spans="1:18" ht="21.75">
      <c r="A128" s="86"/>
      <c r="B128" s="29" t="s">
        <v>18</v>
      </c>
      <c r="C128" s="30"/>
      <c r="D128" s="31">
        <f>ROUND(C128/12,2)</f>
        <v>0</v>
      </c>
      <c r="E128" s="31">
        <f>D128*2</f>
        <v>0</v>
      </c>
      <c r="F128" s="32"/>
      <c r="G128" s="30"/>
      <c r="H128" s="31">
        <f>ROUND(G128/12,2)</f>
        <v>0</v>
      </c>
      <c r="I128" s="31">
        <f>H128*2</f>
        <v>0</v>
      </c>
      <c r="J128" s="32"/>
      <c r="K128" s="38"/>
      <c r="L128" s="31">
        <f>ROUND(K128/12,2)</f>
        <v>0</v>
      </c>
      <c r="M128" s="31">
        <f>L128*2</f>
        <v>0</v>
      </c>
      <c r="N128" s="32"/>
      <c r="O128" s="69">
        <f>SUM(C128,G128,K128)</f>
        <v>0</v>
      </c>
      <c r="P128" s="35">
        <f>ROUND(O128/24,2)</f>
        <v>0</v>
      </c>
      <c r="Q128" s="36">
        <f>P128*2</f>
        <v>0</v>
      </c>
      <c r="R128" s="37">
        <v>0</v>
      </c>
    </row>
    <row r="129" spans="1:18" ht="21.75">
      <c r="A129" s="28" t="s">
        <v>56</v>
      </c>
      <c r="B129" s="29" t="s">
        <v>16</v>
      </c>
      <c r="C129" s="30">
        <v>228</v>
      </c>
      <c r="D129" s="31">
        <f>ROUND(C129/18,2)</f>
        <v>12.67</v>
      </c>
      <c r="E129" s="31"/>
      <c r="F129" s="32">
        <f>SUM(D129,E130:E131)</f>
        <v>12.67</v>
      </c>
      <c r="G129" s="30">
        <v>209</v>
      </c>
      <c r="H129" s="31">
        <f>ROUND(G129/18,2)</f>
        <v>11.61</v>
      </c>
      <c r="I129" s="31"/>
      <c r="J129" s="32">
        <f>SUM(H129,I130:I131)</f>
        <v>11.61</v>
      </c>
      <c r="K129" s="33"/>
      <c r="L129" s="31">
        <f>ROUND(K129/18,2)</f>
        <v>0</v>
      </c>
      <c r="M129" s="31"/>
      <c r="N129" s="32">
        <f>SUM(L129,M130:M131)</f>
        <v>0</v>
      </c>
      <c r="O129" s="34">
        <f>SUM(C129,G129,K129)</f>
        <v>437</v>
      </c>
      <c r="P129" s="35">
        <f>ROUND(O129/36,2)</f>
        <v>12.14</v>
      </c>
      <c r="Q129" s="36" t="s">
        <v>31</v>
      </c>
      <c r="R129" s="37">
        <f>SUM(P129,Q130:Q131)</f>
        <v>12.14</v>
      </c>
    </row>
    <row r="130" spans="1:18" ht="21.75">
      <c r="A130" s="86"/>
      <c r="B130" s="29" t="s">
        <v>17</v>
      </c>
      <c r="C130" s="30"/>
      <c r="D130" s="31">
        <f>ROUND(C130/12,2)</f>
        <v>0</v>
      </c>
      <c r="E130" s="31">
        <f>D130*2</f>
        <v>0</v>
      </c>
      <c r="F130" s="32"/>
      <c r="G130" s="30"/>
      <c r="H130" s="31">
        <f>ROUND(G130/12,2)</f>
        <v>0</v>
      </c>
      <c r="I130" s="31">
        <f>H130*2</f>
        <v>0</v>
      </c>
      <c r="J130" s="32"/>
      <c r="K130" s="33"/>
      <c r="L130" s="31">
        <f>ROUND(K130/12,2)</f>
        <v>0</v>
      </c>
      <c r="M130" s="31">
        <f>L130*2</f>
        <v>0</v>
      </c>
      <c r="N130" s="32"/>
      <c r="O130" s="34">
        <f>SUM(C130,G130,K130)</f>
        <v>0</v>
      </c>
      <c r="P130" s="35">
        <f>ROUND(O130/24,2)</f>
        <v>0</v>
      </c>
      <c r="Q130" s="36">
        <f>P130*2</f>
        <v>0</v>
      </c>
      <c r="R130" s="37">
        <v>0</v>
      </c>
    </row>
    <row r="131" spans="1:18" ht="21.75">
      <c r="A131" s="86"/>
      <c r="B131" s="29" t="s">
        <v>18</v>
      </c>
      <c r="C131" s="30"/>
      <c r="D131" s="31">
        <f>ROUND(C131/12,2)</f>
        <v>0</v>
      </c>
      <c r="E131" s="31">
        <f>D131*2</f>
        <v>0</v>
      </c>
      <c r="F131" s="32"/>
      <c r="G131" s="30"/>
      <c r="H131" s="31">
        <f>ROUND(G131/12,2)</f>
        <v>0</v>
      </c>
      <c r="I131" s="31">
        <f>H131*2</f>
        <v>0</v>
      </c>
      <c r="J131" s="32"/>
      <c r="K131" s="38"/>
      <c r="L131" s="31">
        <f>ROUND(K131/12,2)</f>
        <v>0</v>
      </c>
      <c r="M131" s="31">
        <f>L131*2</f>
        <v>0</v>
      </c>
      <c r="N131" s="32"/>
      <c r="O131" s="69">
        <f>SUM(C131,G131,K131)</f>
        <v>0</v>
      </c>
      <c r="P131" s="35">
        <f>ROUND(O131/24,2)</f>
        <v>0</v>
      </c>
      <c r="Q131" s="36">
        <f>P131*2</f>
        <v>0</v>
      </c>
      <c r="R131" s="37">
        <v>0</v>
      </c>
    </row>
    <row r="132" spans="1:18" ht="21.75">
      <c r="A132" s="28" t="s">
        <v>57</v>
      </c>
      <c r="B132" s="29" t="s">
        <v>16</v>
      </c>
      <c r="C132" s="30">
        <v>2506</v>
      </c>
      <c r="D132" s="31">
        <f>ROUND(C132/18,2)</f>
        <v>139.22</v>
      </c>
      <c r="E132" s="31"/>
      <c r="F132" s="32">
        <f>SUM(D132,E133:E134)</f>
        <v>144.22</v>
      </c>
      <c r="G132" s="30">
        <v>3058</v>
      </c>
      <c r="H132" s="31">
        <f>ROUND(G132/18,2)</f>
        <v>169.89</v>
      </c>
      <c r="I132" s="31"/>
      <c r="J132" s="32">
        <f>SUM(H132,I133:I134)</f>
        <v>174.89</v>
      </c>
      <c r="K132" s="33">
        <v>566</v>
      </c>
      <c r="L132" s="31">
        <f>ROUND(K132/18,2)</f>
        <v>31.44</v>
      </c>
      <c r="M132" s="31"/>
      <c r="N132" s="32">
        <f>SUM(L132,M133:M134)</f>
        <v>104.6</v>
      </c>
      <c r="O132" s="34">
        <f>SUM(C132,G132,K132)</f>
        <v>6130</v>
      </c>
      <c r="P132" s="35">
        <f>ROUND(O132/36,2)</f>
        <v>170.28</v>
      </c>
      <c r="Q132" s="36" t="s">
        <v>31</v>
      </c>
      <c r="R132" s="37">
        <f>SUM(P132,Q133:Q134)</f>
        <v>211.86</v>
      </c>
    </row>
    <row r="133" spans="1:18" ht="21.75">
      <c r="A133" s="86"/>
      <c r="B133" s="29" t="s">
        <v>17</v>
      </c>
      <c r="C133" s="30">
        <v>30</v>
      </c>
      <c r="D133" s="31">
        <f>ROUND(C133/12,2)</f>
        <v>2.5</v>
      </c>
      <c r="E133" s="31">
        <f>D133*2</f>
        <v>5</v>
      </c>
      <c r="F133" s="32"/>
      <c r="G133" s="30">
        <v>30</v>
      </c>
      <c r="H133" s="31">
        <f>ROUND(G133/12,2)</f>
        <v>2.5</v>
      </c>
      <c r="I133" s="31">
        <f>H133*2</f>
        <v>5</v>
      </c>
      <c r="J133" s="32"/>
      <c r="K133" s="33">
        <v>439</v>
      </c>
      <c r="L133" s="31">
        <f>ROUND(K133/12,2)</f>
        <v>36.58</v>
      </c>
      <c r="M133" s="31">
        <f>L133*2</f>
        <v>73.16</v>
      </c>
      <c r="N133" s="32"/>
      <c r="O133" s="34">
        <f>SUM(C133,G133,K133)</f>
        <v>499</v>
      </c>
      <c r="P133" s="35">
        <f>ROUND(O133/24,2)</f>
        <v>20.79</v>
      </c>
      <c r="Q133" s="36">
        <f>P133*2</f>
        <v>41.58</v>
      </c>
      <c r="R133" s="37">
        <v>0</v>
      </c>
    </row>
    <row r="134" spans="1:18" ht="21.75">
      <c r="A134" s="86"/>
      <c r="B134" s="29" t="s">
        <v>18</v>
      </c>
      <c r="C134" s="30"/>
      <c r="D134" s="31">
        <f>ROUND(C134/12,2)</f>
        <v>0</v>
      </c>
      <c r="E134" s="31">
        <f>D134*2</f>
        <v>0</v>
      </c>
      <c r="F134" s="32"/>
      <c r="G134" s="30"/>
      <c r="H134" s="31">
        <f>ROUND(G134/12,2)</f>
        <v>0</v>
      </c>
      <c r="I134" s="31">
        <f>H134*2</f>
        <v>0</v>
      </c>
      <c r="J134" s="32"/>
      <c r="K134" s="38"/>
      <c r="L134" s="31">
        <f>ROUND(K134/12,2)</f>
        <v>0</v>
      </c>
      <c r="M134" s="31">
        <f>L134*2</f>
        <v>0</v>
      </c>
      <c r="N134" s="32"/>
      <c r="O134" s="69">
        <f>SUM(C134,G134,K134)</f>
        <v>0</v>
      </c>
      <c r="P134" s="35">
        <f>ROUND(O134/24,2)</f>
        <v>0</v>
      </c>
      <c r="Q134" s="36">
        <f>P134*2</f>
        <v>0</v>
      </c>
      <c r="R134" s="37">
        <v>0</v>
      </c>
    </row>
    <row r="135" spans="1:18" ht="21.75">
      <c r="A135" s="28" t="s">
        <v>58</v>
      </c>
      <c r="B135" s="29" t="s">
        <v>16</v>
      </c>
      <c r="C135" s="30">
        <v>4593</v>
      </c>
      <c r="D135" s="31">
        <f>ROUND(C135/18,2)</f>
        <v>255.17</v>
      </c>
      <c r="E135" s="31"/>
      <c r="F135" s="32">
        <f>SUM(D135,E136:E137)</f>
        <v>255.17</v>
      </c>
      <c r="G135" s="30">
        <v>4940</v>
      </c>
      <c r="H135" s="31">
        <f>ROUND(G135/18,2)</f>
        <v>274.44</v>
      </c>
      <c r="I135" s="31"/>
      <c r="J135" s="32">
        <f>SUM(H135,I136:I137)</f>
        <v>274.44</v>
      </c>
      <c r="K135" s="33">
        <v>704</v>
      </c>
      <c r="L135" s="31">
        <f>ROUND(K135/18,2)</f>
        <v>39.11</v>
      </c>
      <c r="M135" s="31"/>
      <c r="N135" s="32">
        <f>SUM(L135,M136:M137)</f>
        <v>39.11</v>
      </c>
      <c r="O135" s="34">
        <f>SUM(C135,G135,K135)</f>
        <v>10237</v>
      </c>
      <c r="P135" s="35">
        <f>ROUND(O135/36,2)</f>
        <v>284.36</v>
      </c>
      <c r="Q135" s="36" t="s">
        <v>31</v>
      </c>
      <c r="R135" s="37">
        <f>SUM(P135,Q136:Q137)</f>
        <v>284.36</v>
      </c>
    </row>
    <row r="136" spans="1:18" ht="21.75">
      <c r="A136" s="86"/>
      <c r="B136" s="29" t="s">
        <v>17</v>
      </c>
      <c r="C136" s="30"/>
      <c r="D136" s="31">
        <f>ROUND(C136/12,2)</f>
        <v>0</v>
      </c>
      <c r="E136" s="31">
        <f>D136*2</f>
        <v>0</v>
      </c>
      <c r="F136" s="32"/>
      <c r="G136" s="30"/>
      <c r="H136" s="31">
        <f>ROUND(G136/12,2)</f>
        <v>0</v>
      </c>
      <c r="I136" s="31">
        <f>H136*2</f>
        <v>0</v>
      </c>
      <c r="J136" s="32"/>
      <c r="K136" s="33"/>
      <c r="L136" s="31">
        <f>ROUND(K136/12,2)</f>
        <v>0</v>
      </c>
      <c r="M136" s="31">
        <f>L136*2</f>
        <v>0</v>
      </c>
      <c r="N136" s="32"/>
      <c r="O136" s="34">
        <f>SUM(C136,G136,K136)</f>
        <v>0</v>
      </c>
      <c r="P136" s="35">
        <f>ROUND(O136/24,2)</f>
        <v>0</v>
      </c>
      <c r="Q136" s="36">
        <f>P136*2</f>
        <v>0</v>
      </c>
      <c r="R136" s="37">
        <v>0</v>
      </c>
    </row>
    <row r="137" spans="1:18" ht="21.75">
      <c r="A137" s="86"/>
      <c r="B137" s="29" t="s">
        <v>18</v>
      </c>
      <c r="C137" s="30"/>
      <c r="D137" s="31">
        <f>ROUND(C137/12,2)</f>
        <v>0</v>
      </c>
      <c r="E137" s="31">
        <f>D137*2</f>
        <v>0</v>
      </c>
      <c r="F137" s="32"/>
      <c r="G137" s="30"/>
      <c r="H137" s="31">
        <f>ROUND(G137/12,2)</f>
        <v>0</v>
      </c>
      <c r="I137" s="31">
        <f>H137*2</f>
        <v>0</v>
      </c>
      <c r="J137" s="32"/>
      <c r="K137" s="33"/>
      <c r="L137" s="31">
        <f>ROUND(K137/12,2)</f>
        <v>0</v>
      </c>
      <c r="M137" s="31">
        <f>L137*2</f>
        <v>0</v>
      </c>
      <c r="N137" s="32"/>
      <c r="O137" s="69">
        <f>SUM(C137,G137,K137)</f>
        <v>0</v>
      </c>
      <c r="P137" s="35">
        <f>ROUND(O137/24,2)</f>
        <v>0</v>
      </c>
      <c r="Q137" s="36">
        <f>P137*2</f>
        <v>0</v>
      </c>
      <c r="R137" s="37">
        <v>0</v>
      </c>
    </row>
    <row r="138" spans="1:18" ht="21.75">
      <c r="A138" s="28" t="s">
        <v>59</v>
      </c>
      <c r="B138" s="29" t="s">
        <v>16</v>
      </c>
      <c r="C138" s="30">
        <f>570+214+204</f>
        <v>988</v>
      </c>
      <c r="D138" s="31">
        <f>ROUND(C138/18,2)</f>
        <v>54.89</v>
      </c>
      <c r="E138" s="31"/>
      <c r="F138" s="32">
        <f>SUM(D138,E139:E140)</f>
        <v>54.89</v>
      </c>
      <c r="G138" s="30"/>
      <c r="H138" s="31">
        <f>ROUND(G138/18,2)</f>
        <v>0</v>
      </c>
      <c r="I138" s="31"/>
      <c r="J138" s="32">
        <f>SUM(H138,I139:I140)</f>
        <v>5.34</v>
      </c>
      <c r="K138" s="33">
        <f>5+74</f>
        <v>79</v>
      </c>
      <c r="L138" s="31">
        <f>ROUND(K138/18,2)</f>
        <v>4.39</v>
      </c>
      <c r="M138" s="31"/>
      <c r="N138" s="32">
        <f>SUM(L138,M139:M140)</f>
        <v>18.05</v>
      </c>
      <c r="O138" s="34">
        <f>SUM(C138,G138,K138)</f>
        <v>1067</v>
      </c>
      <c r="P138" s="35">
        <f>ROUND(O138/36,2)</f>
        <v>29.64</v>
      </c>
      <c r="Q138" s="36" t="s">
        <v>31</v>
      </c>
      <c r="R138" s="37">
        <f>SUM(P138,Q139:Q140)</f>
        <v>39.14</v>
      </c>
    </row>
    <row r="139" spans="1:18" ht="21.75">
      <c r="A139" s="86"/>
      <c r="B139" s="29" t="s">
        <v>17</v>
      </c>
      <c r="C139" s="30"/>
      <c r="D139" s="31">
        <f>ROUND(C139/12,2)</f>
        <v>0</v>
      </c>
      <c r="E139" s="31">
        <f>D139*2</f>
        <v>0</v>
      </c>
      <c r="F139" s="32"/>
      <c r="G139" s="30">
        <v>32</v>
      </c>
      <c r="H139" s="31">
        <f>ROUND(G139/12,2)</f>
        <v>2.67</v>
      </c>
      <c r="I139" s="31">
        <f>H139*2</f>
        <v>5.34</v>
      </c>
      <c r="J139" s="32"/>
      <c r="K139" s="33">
        <v>82</v>
      </c>
      <c r="L139" s="31">
        <f>ROUND(K139/12,2)</f>
        <v>6.83</v>
      </c>
      <c r="M139" s="31">
        <f>L139*2</f>
        <v>13.66</v>
      </c>
      <c r="N139" s="32"/>
      <c r="O139" s="34">
        <f>SUM(C139,G139,K139)</f>
        <v>114</v>
      </c>
      <c r="P139" s="35">
        <f>ROUND(O139/24,2)</f>
        <v>4.75</v>
      </c>
      <c r="Q139" s="36">
        <f>P139*2</f>
        <v>9.5</v>
      </c>
      <c r="R139" s="37">
        <v>0</v>
      </c>
    </row>
    <row r="140" spans="1:18" ht="21.75">
      <c r="A140" s="86"/>
      <c r="B140" s="29" t="s">
        <v>18</v>
      </c>
      <c r="C140" s="30"/>
      <c r="D140" s="31">
        <f>ROUND(C140/12,2)</f>
        <v>0</v>
      </c>
      <c r="E140" s="31">
        <f>D140*2</f>
        <v>0</v>
      </c>
      <c r="F140" s="32"/>
      <c r="G140" s="30"/>
      <c r="H140" s="31">
        <f>ROUND(G140/12,2)</f>
        <v>0</v>
      </c>
      <c r="I140" s="31">
        <f>H140*2</f>
        <v>0</v>
      </c>
      <c r="J140" s="32"/>
      <c r="K140" s="33"/>
      <c r="L140" s="31">
        <f>ROUND(K140/12,2)</f>
        <v>0</v>
      </c>
      <c r="M140" s="31">
        <f>L140*2</f>
        <v>0</v>
      </c>
      <c r="N140" s="32"/>
      <c r="O140" s="69">
        <f>SUM(C140,G140,K140)</f>
        <v>0</v>
      </c>
      <c r="P140" s="35">
        <f>ROUND(O140/24,2)</f>
        <v>0</v>
      </c>
      <c r="Q140" s="36">
        <f>P140*2</f>
        <v>0</v>
      </c>
      <c r="R140" s="37">
        <v>0</v>
      </c>
    </row>
    <row r="141" spans="1:18" ht="21.75">
      <c r="A141" s="28" t="s">
        <v>60</v>
      </c>
      <c r="B141" s="29" t="s">
        <v>16</v>
      </c>
      <c r="C141" s="30">
        <v>669</v>
      </c>
      <c r="D141" s="31">
        <f>ROUND(C141/18,2)</f>
        <v>37.17</v>
      </c>
      <c r="E141" s="31"/>
      <c r="F141" s="32">
        <f>SUM(D141,E142:E143)</f>
        <v>38.83</v>
      </c>
      <c r="G141" s="30">
        <v>438</v>
      </c>
      <c r="H141" s="31">
        <f>ROUND(G141/18,2)</f>
        <v>24.33</v>
      </c>
      <c r="I141" s="31"/>
      <c r="J141" s="32">
        <f>SUM(H141,I142:I143)</f>
        <v>26.33</v>
      </c>
      <c r="K141" s="33"/>
      <c r="L141" s="31">
        <f>ROUND(K141/18,2)</f>
        <v>0</v>
      </c>
      <c r="M141" s="31"/>
      <c r="N141" s="32">
        <f>SUM(L141,M142:M143)</f>
        <v>0</v>
      </c>
      <c r="O141" s="34">
        <f>SUM(C141,G141,K141)</f>
        <v>1107</v>
      </c>
      <c r="P141" s="35">
        <f>ROUND(O141/36,2)</f>
        <v>30.75</v>
      </c>
      <c r="Q141" s="36" t="s">
        <v>31</v>
      </c>
      <c r="R141" s="37">
        <f>SUM(P141,Q142:Q143)</f>
        <v>32.59</v>
      </c>
    </row>
    <row r="142" spans="1:18" ht="21.75">
      <c r="A142" s="86"/>
      <c r="B142" s="29" t="s">
        <v>17</v>
      </c>
      <c r="C142" s="30">
        <v>10</v>
      </c>
      <c r="D142" s="31">
        <f>ROUND(C142/12,2)</f>
        <v>0.83</v>
      </c>
      <c r="E142" s="31">
        <f>D142*2</f>
        <v>1.66</v>
      </c>
      <c r="F142" s="32"/>
      <c r="G142" s="30">
        <v>12</v>
      </c>
      <c r="H142" s="31">
        <f>ROUND(G142/12,2)</f>
        <v>1</v>
      </c>
      <c r="I142" s="31">
        <f>H142*2</f>
        <v>2</v>
      </c>
      <c r="J142" s="32"/>
      <c r="K142" s="33"/>
      <c r="L142" s="31">
        <f>ROUND(K142/12,2)</f>
        <v>0</v>
      </c>
      <c r="M142" s="31">
        <f>L142*2</f>
        <v>0</v>
      </c>
      <c r="N142" s="32"/>
      <c r="O142" s="34">
        <f>SUM(C142,G142,K142)</f>
        <v>22</v>
      </c>
      <c r="P142" s="35">
        <f>ROUND(O142/24,2)</f>
        <v>0.92</v>
      </c>
      <c r="Q142" s="36">
        <f>P142*2</f>
        <v>1.84</v>
      </c>
      <c r="R142" s="37">
        <v>0</v>
      </c>
    </row>
    <row r="143" spans="1:18" ht="21.75">
      <c r="A143" s="86"/>
      <c r="B143" s="29" t="s">
        <v>18</v>
      </c>
      <c r="C143" s="30"/>
      <c r="D143" s="31">
        <f>ROUND(C143/12,2)</f>
        <v>0</v>
      </c>
      <c r="E143" s="31">
        <f>D143*2</f>
        <v>0</v>
      </c>
      <c r="F143" s="32"/>
      <c r="G143" s="30"/>
      <c r="H143" s="31">
        <f>ROUND(G143/12,2)</f>
        <v>0</v>
      </c>
      <c r="I143" s="31">
        <f>H143*2</f>
        <v>0</v>
      </c>
      <c r="J143" s="32"/>
      <c r="K143" s="38"/>
      <c r="L143" s="31">
        <f>ROUND(K143/12,2)</f>
        <v>0</v>
      </c>
      <c r="M143" s="31">
        <f>L143*2</f>
        <v>0</v>
      </c>
      <c r="N143" s="32"/>
      <c r="O143" s="69">
        <f>SUM(C143,G143,K143)</f>
        <v>0</v>
      </c>
      <c r="P143" s="35">
        <f>ROUND(O143/24,2)</f>
        <v>0</v>
      </c>
      <c r="Q143" s="36">
        <f>P143*2</f>
        <v>0</v>
      </c>
      <c r="R143" s="37">
        <v>0</v>
      </c>
    </row>
    <row r="144" spans="1:18" ht="21.75">
      <c r="A144" s="87" t="s">
        <v>29</v>
      </c>
      <c r="B144" s="71" t="s">
        <v>16</v>
      </c>
      <c r="C144" s="72">
        <f>SUM(C114,C117,C120,C123,C126,C129,C132,C135,C138,C141)</f>
        <v>21070</v>
      </c>
      <c r="D144" s="94">
        <f>ROUND(C144/18,2)</f>
        <v>1170.56</v>
      </c>
      <c r="E144" s="73"/>
      <c r="F144" s="95">
        <f>SUM(D144,E145:E146)</f>
        <v>1194.22</v>
      </c>
      <c r="G144" s="72">
        <f>SUM(G114,G117,G120,G123,G126,G129,G132,G135,G138,G141)</f>
        <v>19427</v>
      </c>
      <c r="H144" s="94">
        <f>ROUND(G144/18,2)</f>
        <v>1079.28</v>
      </c>
      <c r="I144" s="73"/>
      <c r="J144" s="95">
        <f>SUM(H144,I145:I146)</f>
        <v>1111.12</v>
      </c>
      <c r="K144" s="72">
        <f>SUM(K114,K117,K120,K123,K126,K129,K132,K135,K138,K141)</f>
        <v>5936</v>
      </c>
      <c r="L144" s="94">
        <f>ROUND(K144/18,2)</f>
        <v>329.78</v>
      </c>
      <c r="M144" s="73"/>
      <c r="N144" s="95">
        <f>SUM(L144,M145:M146)</f>
        <v>679.28</v>
      </c>
      <c r="O144" s="75">
        <f>SUM(C144,G144,K144)</f>
        <v>46433</v>
      </c>
      <c r="P144" s="76">
        <f>ROUND(O144/36,2)</f>
        <v>1289.81</v>
      </c>
      <c r="Q144" s="77" t="s">
        <v>31</v>
      </c>
      <c r="R144" s="37">
        <f>SUM(P144,Q145:Q146)</f>
        <v>1492.31</v>
      </c>
    </row>
    <row r="145" spans="1:18" ht="21.75">
      <c r="A145" s="86"/>
      <c r="B145" s="71" t="s">
        <v>17</v>
      </c>
      <c r="C145" s="72">
        <f>SUM(C115,C118,C121,C124,C127,C130,C133,C136,C139,C142)</f>
        <v>142</v>
      </c>
      <c r="D145" s="73">
        <f>ROUND(C145/12,2)</f>
        <v>11.83</v>
      </c>
      <c r="E145" s="73">
        <f>D145*2</f>
        <v>23.66</v>
      </c>
      <c r="F145" s="74"/>
      <c r="G145" s="72">
        <f>SUM(G115,G118,G121,G124,G127,G130,G133,G136,G139,G142)</f>
        <v>191</v>
      </c>
      <c r="H145" s="73">
        <f>ROUND(G145/12,2)</f>
        <v>15.92</v>
      </c>
      <c r="I145" s="73">
        <f>H145*2</f>
        <v>31.84</v>
      </c>
      <c r="J145" s="74"/>
      <c r="K145" s="72">
        <f>SUM(K115,K118,K121,K124,K127,K130,K133,K136,K139,K142)</f>
        <v>2097</v>
      </c>
      <c r="L145" s="73">
        <f>ROUND(K145/12,2)</f>
        <v>174.75</v>
      </c>
      <c r="M145" s="73">
        <f>L145*2</f>
        <v>349.5</v>
      </c>
      <c r="N145" s="74"/>
      <c r="O145" s="75">
        <f>SUM(C145,G145,K145)</f>
        <v>2430</v>
      </c>
      <c r="P145" s="76">
        <f>ROUND(O145/24,2)</f>
        <v>101.25</v>
      </c>
      <c r="Q145" s="77">
        <f>P145*2</f>
        <v>202.5</v>
      </c>
      <c r="R145" s="37">
        <v>0</v>
      </c>
    </row>
    <row r="146" spans="1:18" ht="22.5" thickBot="1">
      <c r="A146" s="89"/>
      <c r="B146" s="78" t="s">
        <v>18</v>
      </c>
      <c r="C146" s="79">
        <f>SUM(C116,C119,C122,C125,C128,C131,C134,C137,C140,C143)</f>
        <v>0</v>
      </c>
      <c r="D146" s="80">
        <f>ROUND(C146/12,2)</f>
        <v>0</v>
      </c>
      <c r="E146" s="80">
        <f>D146*2</f>
        <v>0</v>
      </c>
      <c r="F146" s="81"/>
      <c r="G146" s="79">
        <f>SUM(G116,G119,G122,G125,G128,G131,G134,G137,G140,G143)</f>
        <v>0</v>
      </c>
      <c r="H146" s="80">
        <f>ROUND(G146/12,2)</f>
        <v>0</v>
      </c>
      <c r="I146" s="80">
        <f>H146*2</f>
        <v>0</v>
      </c>
      <c r="J146" s="81"/>
      <c r="K146" s="79">
        <f>SUM(K116,K119,K122,K125,K128,K131,K134,K137,K140,K143)</f>
        <v>0</v>
      </c>
      <c r="L146" s="80">
        <f>ROUND(K146/12,2)</f>
        <v>0</v>
      </c>
      <c r="M146" s="80">
        <f>L146*2</f>
        <v>0</v>
      </c>
      <c r="N146" s="81"/>
      <c r="O146" s="82">
        <f>SUM(C146,G146,K146)</f>
        <v>0</v>
      </c>
      <c r="P146" s="83">
        <f>ROUND(O146/24,2)</f>
        <v>0</v>
      </c>
      <c r="Q146" s="84">
        <f>P146*2</f>
        <v>0</v>
      </c>
      <c r="R146" s="48">
        <v>0</v>
      </c>
    </row>
    <row r="147" spans="1:18" ht="21.75">
      <c r="A147" s="49" t="s">
        <v>61</v>
      </c>
      <c r="B147" s="96"/>
      <c r="C147" s="51"/>
      <c r="D147" s="52"/>
      <c r="E147" s="52"/>
      <c r="F147" s="53"/>
      <c r="G147" s="51"/>
      <c r="H147" s="52"/>
      <c r="I147" s="54"/>
      <c r="J147" s="53"/>
      <c r="K147" s="91"/>
      <c r="L147" s="52"/>
      <c r="M147" s="54"/>
      <c r="N147" s="53"/>
      <c r="O147" s="92"/>
      <c r="P147" s="62"/>
      <c r="Q147" s="62"/>
      <c r="R147" s="59"/>
    </row>
    <row r="148" spans="1:18" ht="21.75">
      <c r="A148" s="28" t="s">
        <v>15</v>
      </c>
      <c r="B148" s="29" t="s">
        <v>16</v>
      </c>
      <c r="C148" s="30">
        <v>3701</v>
      </c>
      <c r="D148" s="31">
        <f>ROUND(C148/18,2)</f>
        <v>205.61</v>
      </c>
      <c r="E148" s="31"/>
      <c r="F148" s="32">
        <f>SUM(D148,E149:E150)</f>
        <v>205.86</v>
      </c>
      <c r="G148" s="30">
        <v>2885</v>
      </c>
      <c r="H148" s="31">
        <f>ROUND(G148/18,2)</f>
        <v>160.28</v>
      </c>
      <c r="I148" s="31"/>
      <c r="J148" s="32">
        <f>SUM(H148,I149:I150)</f>
        <v>160.28</v>
      </c>
      <c r="K148" s="38">
        <v>705</v>
      </c>
      <c r="L148" s="31">
        <f>ROUND(K148/18,2)</f>
        <v>39.17</v>
      </c>
      <c r="M148" s="31"/>
      <c r="N148" s="32">
        <f>SUM(L148,M149:M150)</f>
        <v>39.17</v>
      </c>
      <c r="O148" s="34">
        <f>SUM(C148,G148,K148)</f>
        <v>7291</v>
      </c>
      <c r="P148" s="35">
        <f>ROUND(O148/36,2)</f>
        <v>202.53</v>
      </c>
      <c r="Q148" s="36" t="s">
        <v>31</v>
      </c>
      <c r="R148" s="37">
        <f>SUM(P148,Q149:Q150)</f>
        <v>202.66</v>
      </c>
    </row>
    <row r="149" spans="1:18" ht="21.75">
      <c r="A149" s="86"/>
      <c r="B149" s="29" t="s">
        <v>17</v>
      </c>
      <c r="C149" s="30">
        <v>3</v>
      </c>
      <c r="D149" s="31">
        <f>ROUND(C149/12,2)</f>
        <v>0.25</v>
      </c>
      <c r="E149" s="31">
        <f>D149*1</f>
        <v>0.25</v>
      </c>
      <c r="F149" s="32"/>
      <c r="G149" s="30"/>
      <c r="H149" s="31">
        <f>ROUND(G149/12,2)</f>
        <v>0</v>
      </c>
      <c r="I149" s="97">
        <f>H149*1</f>
        <v>0</v>
      </c>
      <c r="J149" s="32"/>
      <c r="K149" s="33"/>
      <c r="L149" s="31">
        <f>ROUND(K149/12,2)</f>
        <v>0</v>
      </c>
      <c r="M149" s="97">
        <f>L149*1</f>
        <v>0</v>
      </c>
      <c r="N149" s="32"/>
      <c r="O149" s="34">
        <f>SUM(C149,G149,K149)</f>
        <v>3</v>
      </c>
      <c r="P149" s="35">
        <f>ROUND(O149/24,2)</f>
        <v>0.13</v>
      </c>
      <c r="Q149" s="36">
        <f>P149*1</f>
        <v>0.13</v>
      </c>
      <c r="R149" s="37">
        <v>0</v>
      </c>
    </row>
    <row r="150" spans="1:18" ht="22.5" thickBot="1">
      <c r="A150" s="89"/>
      <c r="B150" s="40" t="s">
        <v>18</v>
      </c>
      <c r="C150" s="41"/>
      <c r="D150" s="42">
        <f>ROUND(C150/12,2)</f>
        <v>0</v>
      </c>
      <c r="E150" s="42">
        <f>D150*1</f>
        <v>0</v>
      </c>
      <c r="F150" s="43"/>
      <c r="G150" s="41"/>
      <c r="H150" s="42">
        <f>ROUND(G150/12,2)</f>
        <v>0</v>
      </c>
      <c r="I150" s="98">
        <f>H150*1</f>
        <v>0</v>
      </c>
      <c r="J150" s="43"/>
      <c r="K150" s="63"/>
      <c r="L150" s="42">
        <f>ROUND(K150/12,2)</f>
        <v>0</v>
      </c>
      <c r="M150" s="98">
        <f>L150*1</f>
        <v>0</v>
      </c>
      <c r="N150" s="43"/>
      <c r="O150" s="45">
        <f>SUM(C150,G150,K150)</f>
        <v>0</v>
      </c>
      <c r="P150" s="46">
        <f>ROUND(O150/24,2)</f>
        <v>0</v>
      </c>
      <c r="Q150" s="47">
        <f>P150*1</f>
        <v>0</v>
      </c>
      <c r="R150" s="48">
        <v>0</v>
      </c>
    </row>
    <row r="151" spans="1:18" ht="21.75">
      <c r="A151" s="49" t="s">
        <v>62</v>
      </c>
      <c r="B151" s="64"/>
      <c r="C151" s="51"/>
      <c r="D151" s="52"/>
      <c r="E151" s="52"/>
      <c r="F151" s="53"/>
      <c r="G151" s="51"/>
      <c r="H151" s="52"/>
      <c r="I151" s="54"/>
      <c r="J151" s="53"/>
      <c r="K151" s="60"/>
      <c r="L151" s="52"/>
      <c r="M151" s="52"/>
      <c r="N151" s="53"/>
      <c r="O151" s="61"/>
      <c r="P151" s="62"/>
      <c r="Q151" s="58"/>
      <c r="R151" s="59"/>
    </row>
    <row r="152" spans="1:18" ht="21.75">
      <c r="A152" s="28" t="s">
        <v>63</v>
      </c>
      <c r="B152" s="29" t="s">
        <v>16</v>
      </c>
      <c r="C152" s="30">
        <f>360+39+6042</f>
        <v>6441</v>
      </c>
      <c r="D152" s="31">
        <f>ROUND(C152/18,2)</f>
        <v>357.83</v>
      </c>
      <c r="E152" s="31"/>
      <c r="F152" s="32">
        <f>SUM(D152,E153:E154)</f>
        <v>447.83</v>
      </c>
      <c r="G152" s="30">
        <f>240+131+4374</f>
        <v>4745</v>
      </c>
      <c r="H152" s="31">
        <f>ROUND(G152/18,2)</f>
        <v>263.61</v>
      </c>
      <c r="I152" s="31"/>
      <c r="J152" s="32">
        <f>SUM(H152,I153:I154)</f>
        <v>354.61</v>
      </c>
      <c r="K152" s="33">
        <f>6+1750+1814</f>
        <v>3570</v>
      </c>
      <c r="L152" s="31">
        <f>ROUND(K152/18,2)</f>
        <v>198.33</v>
      </c>
      <c r="M152" s="31"/>
      <c r="N152" s="32">
        <f>SUM(L152,M153:M154)</f>
        <v>229.99</v>
      </c>
      <c r="O152" s="34">
        <f>SUM(C152,G152,K152)</f>
        <v>14756</v>
      </c>
      <c r="P152" s="35">
        <f>ROUND(O152/36,2)</f>
        <v>409.89</v>
      </c>
      <c r="Q152" s="36" t="s">
        <v>31</v>
      </c>
      <c r="R152" s="37">
        <f>SUM(P152,Q153:Q154)</f>
        <v>516.23</v>
      </c>
    </row>
    <row r="153" spans="1:18" ht="21.75">
      <c r="A153" s="86"/>
      <c r="B153" s="29" t="s">
        <v>17</v>
      </c>
      <c r="C153" s="30">
        <f>162+378</f>
        <v>540</v>
      </c>
      <c r="D153" s="31">
        <f>ROUND(C153/12,2)</f>
        <v>45</v>
      </c>
      <c r="E153" s="31">
        <f>D153*2</f>
        <v>90</v>
      </c>
      <c r="F153" s="32"/>
      <c r="G153" s="30">
        <f>159+387</f>
        <v>546</v>
      </c>
      <c r="H153" s="31">
        <f>ROUND(G153/12,2)</f>
        <v>45.5</v>
      </c>
      <c r="I153" s="31">
        <f>H153*2</f>
        <v>91</v>
      </c>
      <c r="J153" s="32"/>
      <c r="K153" s="38">
        <f>42+148</f>
        <v>190</v>
      </c>
      <c r="L153" s="31">
        <f>ROUND(K153/12,2)</f>
        <v>15.83</v>
      </c>
      <c r="M153" s="31">
        <f>L153*2</f>
        <v>31.66</v>
      </c>
      <c r="N153" s="32"/>
      <c r="O153" s="34">
        <f>SUM(C153,G153,K153)</f>
        <v>1276</v>
      </c>
      <c r="P153" s="35">
        <f>ROUND(O153/24,2)</f>
        <v>53.17</v>
      </c>
      <c r="Q153" s="36">
        <f>P153*2</f>
        <v>106.34</v>
      </c>
      <c r="R153" s="37">
        <v>0</v>
      </c>
    </row>
    <row r="154" spans="1:18" ht="21.75">
      <c r="A154" s="86"/>
      <c r="B154" s="29" t="s">
        <v>18</v>
      </c>
      <c r="C154" s="30"/>
      <c r="D154" s="31">
        <f>ROUND(C154/12,2)</f>
        <v>0</v>
      </c>
      <c r="E154" s="31">
        <f>D154*2</f>
        <v>0</v>
      </c>
      <c r="F154" s="32"/>
      <c r="G154" s="30"/>
      <c r="H154" s="31">
        <f>ROUND(G154/12,2)</f>
        <v>0</v>
      </c>
      <c r="I154" s="31">
        <f>H154*2</f>
        <v>0</v>
      </c>
      <c r="J154" s="32"/>
      <c r="K154" s="38"/>
      <c r="L154" s="31">
        <f>ROUND(K154/12,2)</f>
        <v>0</v>
      </c>
      <c r="M154" s="31">
        <f>L154*2</f>
        <v>0</v>
      </c>
      <c r="N154" s="32"/>
      <c r="O154" s="69">
        <f>SUM(C154,G154,K154)</f>
        <v>0</v>
      </c>
      <c r="P154" s="35">
        <f>ROUND(O154/24,2)</f>
        <v>0</v>
      </c>
      <c r="Q154" s="36">
        <f>P154*2</f>
        <v>0</v>
      </c>
      <c r="R154" s="37">
        <v>0</v>
      </c>
    </row>
    <row r="155" spans="1:18" ht="21.75">
      <c r="A155" s="28" t="s">
        <v>64</v>
      </c>
      <c r="B155" s="29" t="s">
        <v>16</v>
      </c>
      <c r="C155" s="30">
        <v>2251</v>
      </c>
      <c r="D155" s="31">
        <f>ROUND(C155/18,2)</f>
        <v>125.06</v>
      </c>
      <c r="E155" s="31"/>
      <c r="F155" s="32">
        <f>SUM(D155,E156:E157)</f>
        <v>154.4</v>
      </c>
      <c r="G155" s="30">
        <v>820</v>
      </c>
      <c r="H155" s="31">
        <f>ROUND(G155/18,2)</f>
        <v>45.56</v>
      </c>
      <c r="I155" s="31"/>
      <c r="J155" s="32">
        <f>SUM(H155,I156:I157)</f>
        <v>72.72</v>
      </c>
      <c r="K155" s="33">
        <v>171</v>
      </c>
      <c r="L155" s="31">
        <f>ROUND(K155/18,2)</f>
        <v>9.5</v>
      </c>
      <c r="M155" s="31"/>
      <c r="N155" s="32">
        <f>SUM(L155,M156:M157)</f>
        <v>9.5</v>
      </c>
      <c r="O155" s="34">
        <f>SUM(C155,G155,K155)</f>
        <v>3242</v>
      </c>
      <c r="P155" s="35">
        <f>ROUND(O155/36,2)</f>
        <v>90.06</v>
      </c>
      <c r="Q155" s="36" t="s">
        <v>31</v>
      </c>
      <c r="R155" s="37">
        <f>SUM(P155,Q156:Q157)</f>
        <v>118.32000000000001</v>
      </c>
    </row>
    <row r="156" spans="1:18" ht="21.75">
      <c r="A156" s="86"/>
      <c r="B156" s="29" t="s">
        <v>17</v>
      </c>
      <c r="C156" s="30">
        <v>176</v>
      </c>
      <c r="D156" s="31">
        <f>ROUND(C156/12,2)</f>
        <v>14.67</v>
      </c>
      <c r="E156" s="31">
        <f>D156*2</f>
        <v>29.34</v>
      </c>
      <c r="F156" s="32"/>
      <c r="G156" s="30">
        <v>163</v>
      </c>
      <c r="H156" s="31">
        <f>ROUND(G156/12,2)</f>
        <v>13.58</v>
      </c>
      <c r="I156" s="31">
        <f>H156*2</f>
        <v>27.16</v>
      </c>
      <c r="J156" s="32"/>
      <c r="K156" s="33"/>
      <c r="L156" s="31">
        <f>ROUND(K156/12,2)</f>
        <v>0</v>
      </c>
      <c r="M156" s="31">
        <f>L156*2</f>
        <v>0</v>
      </c>
      <c r="N156" s="32"/>
      <c r="O156" s="34">
        <f>SUM(C156,G156,K156)</f>
        <v>339</v>
      </c>
      <c r="P156" s="35">
        <f>ROUND(O156/24,2)</f>
        <v>14.13</v>
      </c>
      <c r="Q156" s="36">
        <f>P156*2</f>
        <v>28.26</v>
      </c>
      <c r="R156" s="37">
        <v>0</v>
      </c>
    </row>
    <row r="157" spans="1:18" ht="21.75">
      <c r="A157" s="86"/>
      <c r="B157" s="29" t="s">
        <v>18</v>
      </c>
      <c r="C157" s="30"/>
      <c r="D157" s="31">
        <f>ROUND(C157/12,2)</f>
        <v>0</v>
      </c>
      <c r="E157" s="31">
        <f>D157*2</f>
        <v>0</v>
      </c>
      <c r="F157" s="32"/>
      <c r="G157" s="30"/>
      <c r="H157" s="31">
        <f>ROUND(G157/12,2)</f>
        <v>0</v>
      </c>
      <c r="I157" s="31">
        <f>H157*2</f>
        <v>0</v>
      </c>
      <c r="J157" s="32"/>
      <c r="K157" s="38"/>
      <c r="L157" s="31">
        <f>ROUND(K157/12,2)</f>
        <v>0</v>
      </c>
      <c r="M157" s="31">
        <f>L157*2</f>
        <v>0</v>
      </c>
      <c r="N157" s="32"/>
      <c r="O157" s="69">
        <f>SUM(C157,G157,K157)</f>
        <v>0</v>
      </c>
      <c r="P157" s="35">
        <f>ROUND(O157/24,2)</f>
        <v>0</v>
      </c>
      <c r="Q157" s="36">
        <f>P157*2</f>
        <v>0</v>
      </c>
      <c r="R157" s="37">
        <v>0</v>
      </c>
    </row>
    <row r="158" spans="1:18" ht="21.75">
      <c r="A158" s="28" t="s">
        <v>65</v>
      </c>
      <c r="B158" s="29" t="s">
        <v>16</v>
      </c>
      <c r="C158" s="30">
        <v>975</v>
      </c>
      <c r="D158" s="31">
        <f>ROUND(C158/18,2)</f>
        <v>54.17</v>
      </c>
      <c r="E158" s="31"/>
      <c r="F158" s="32">
        <f>SUM(D158,E159:E160)</f>
        <v>54.17</v>
      </c>
      <c r="G158" s="30">
        <v>1594</v>
      </c>
      <c r="H158" s="31">
        <f>ROUND(G158/18,2)</f>
        <v>88.56</v>
      </c>
      <c r="I158" s="31"/>
      <c r="J158" s="32">
        <f>SUM(H158,I159:I160)</f>
        <v>88.56</v>
      </c>
      <c r="K158" s="33">
        <v>728</v>
      </c>
      <c r="L158" s="31">
        <f>ROUND(K158/18,2)</f>
        <v>40.44</v>
      </c>
      <c r="M158" s="31"/>
      <c r="N158" s="32">
        <f>SUM(L158,M159:M160)</f>
        <v>40.44</v>
      </c>
      <c r="O158" s="34">
        <f>SUM(C158,G158,K158)</f>
        <v>3297</v>
      </c>
      <c r="P158" s="35">
        <f>ROUND(O158/36,2)</f>
        <v>91.58</v>
      </c>
      <c r="Q158" s="36" t="s">
        <v>31</v>
      </c>
      <c r="R158" s="37">
        <f>SUM(P158,Q159:Q160)</f>
        <v>91.58</v>
      </c>
    </row>
    <row r="159" spans="1:18" ht="21.75">
      <c r="A159" s="86"/>
      <c r="B159" s="29" t="s">
        <v>17</v>
      </c>
      <c r="C159" s="30"/>
      <c r="D159" s="31">
        <f>ROUND(C159/12,2)</f>
        <v>0</v>
      </c>
      <c r="E159" s="31">
        <f>D159*2</f>
        <v>0</v>
      </c>
      <c r="F159" s="32"/>
      <c r="G159" s="30"/>
      <c r="H159" s="31">
        <f>ROUND(G159/12,2)</f>
        <v>0</v>
      </c>
      <c r="I159" s="31">
        <f>H159*2</f>
        <v>0</v>
      </c>
      <c r="J159" s="32"/>
      <c r="K159" s="33"/>
      <c r="L159" s="31">
        <f>ROUND(K159/12,2)</f>
        <v>0</v>
      </c>
      <c r="M159" s="31">
        <f>L159*2</f>
        <v>0</v>
      </c>
      <c r="N159" s="32"/>
      <c r="O159" s="34">
        <f>SUM(C159,G159,K159)</f>
        <v>0</v>
      </c>
      <c r="P159" s="35">
        <f>ROUND(O159/24,2)</f>
        <v>0</v>
      </c>
      <c r="Q159" s="36">
        <f>P159*2</f>
        <v>0</v>
      </c>
      <c r="R159" s="37">
        <v>0</v>
      </c>
    </row>
    <row r="160" spans="1:18" ht="21.75">
      <c r="A160" s="86"/>
      <c r="B160" s="29" t="s">
        <v>18</v>
      </c>
      <c r="C160" s="30"/>
      <c r="D160" s="31">
        <f>ROUND(C160/12,2)</f>
        <v>0</v>
      </c>
      <c r="E160" s="31">
        <f>D160*2</f>
        <v>0</v>
      </c>
      <c r="F160" s="32"/>
      <c r="G160" s="30"/>
      <c r="H160" s="31">
        <f>ROUND(G160/12,2)</f>
        <v>0</v>
      </c>
      <c r="I160" s="31">
        <f>H160*2</f>
        <v>0</v>
      </c>
      <c r="J160" s="32"/>
      <c r="K160" s="38"/>
      <c r="L160" s="31">
        <f>ROUND(K160/12,2)</f>
        <v>0</v>
      </c>
      <c r="M160" s="31">
        <f>L160*2</f>
        <v>0</v>
      </c>
      <c r="N160" s="32"/>
      <c r="O160" s="69">
        <f>SUM(C160,G160,K160)</f>
        <v>0</v>
      </c>
      <c r="P160" s="35">
        <f>ROUND(O160/24,2)</f>
        <v>0</v>
      </c>
      <c r="Q160" s="36">
        <f>P160*2</f>
        <v>0</v>
      </c>
      <c r="R160" s="37">
        <v>0</v>
      </c>
    </row>
    <row r="161" spans="1:18" ht="21.75">
      <c r="A161" s="28" t="s">
        <v>66</v>
      </c>
      <c r="B161" s="29" t="s">
        <v>16</v>
      </c>
      <c r="C161" s="30">
        <v>2782</v>
      </c>
      <c r="D161" s="31">
        <f>ROUND(C161/18,2)</f>
        <v>154.56</v>
      </c>
      <c r="E161" s="31"/>
      <c r="F161" s="32">
        <f>SUM(D161,E162:E163)</f>
        <v>154.56</v>
      </c>
      <c r="G161" s="30">
        <v>2578</v>
      </c>
      <c r="H161" s="31">
        <f>ROUND(G161/18,2)</f>
        <v>143.22</v>
      </c>
      <c r="I161" s="31"/>
      <c r="J161" s="32">
        <f>SUM(H161,I162:I163)</f>
        <v>143.22</v>
      </c>
      <c r="K161" s="33">
        <v>933</v>
      </c>
      <c r="L161" s="31">
        <f>ROUND(K161/18,2)</f>
        <v>51.83</v>
      </c>
      <c r="M161" s="31"/>
      <c r="N161" s="32">
        <f>SUM(L161,M162:M163)</f>
        <v>51.83</v>
      </c>
      <c r="O161" s="34">
        <f>SUM(C161,G161,K161)</f>
        <v>6293</v>
      </c>
      <c r="P161" s="35">
        <f>ROUND(O161/36,2)</f>
        <v>174.81</v>
      </c>
      <c r="Q161" s="36" t="s">
        <v>31</v>
      </c>
      <c r="R161" s="37">
        <f>SUM(P161,Q162:Q163)</f>
        <v>174.81</v>
      </c>
    </row>
    <row r="162" spans="1:18" ht="21.75">
      <c r="A162" s="86"/>
      <c r="B162" s="29" t="s">
        <v>17</v>
      </c>
      <c r="C162" s="30"/>
      <c r="D162" s="31">
        <f>ROUND(C162/12,2)</f>
        <v>0</v>
      </c>
      <c r="E162" s="31">
        <f>D162*2</f>
        <v>0</v>
      </c>
      <c r="F162" s="32"/>
      <c r="G162" s="30"/>
      <c r="H162" s="31">
        <f>ROUND(G162/12,2)</f>
        <v>0</v>
      </c>
      <c r="I162" s="31">
        <f>H162*2</f>
        <v>0</v>
      </c>
      <c r="J162" s="32"/>
      <c r="K162" s="38"/>
      <c r="L162" s="31">
        <f>ROUND(K162/12,2)</f>
        <v>0</v>
      </c>
      <c r="M162" s="31">
        <f>L162*2</f>
        <v>0</v>
      </c>
      <c r="N162" s="32"/>
      <c r="O162" s="34">
        <f>SUM(C162,G162,K162)</f>
        <v>0</v>
      </c>
      <c r="P162" s="35">
        <f>ROUND(O162/24,2)</f>
        <v>0</v>
      </c>
      <c r="Q162" s="36">
        <f>P162*2</f>
        <v>0</v>
      </c>
      <c r="R162" s="37">
        <v>0</v>
      </c>
    </row>
    <row r="163" spans="1:18" ht="21.75">
      <c r="A163" s="86"/>
      <c r="B163" s="29" t="s">
        <v>18</v>
      </c>
      <c r="C163" s="30"/>
      <c r="D163" s="31">
        <f>ROUND(C163/12,2)</f>
        <v>0</v>
      </c>
      <c r="E163" s="31">
        <f>D163*2</f>
        <v>0</v>
      </c>
      <c r="F163" s="32"/>
      <c r="G163" s="30"/>
      <c r="H163" s="31">
        <f>ROUND(G163/12,2)</f>
        <v>0</v>
      </c>
      <c r="I163" s="31">
        <f>H163*2</f>
        <v>0</v>
      </c>
      <c r="J163" s="32"/>
      <c r="K163" s="38"/>
      <c r="L163" s="31">
        <f>ROUND(K163/12,2)</f>
        <v>0</v>
      </c>
      <c r="M163" s="31">
        <f>L163*2</f>
        <v>0</v>
      </c>
      <c r="N163" s="32"/>
      <c r="O163" s="69">
        <f>SUM(C163,G163,K163)</f>
        <v>0</v>
      </c>
      <c r="P163" s="35">
        <f>ROUND(O163/24,2)</f>
        <v>0</v>
      </c>
      <c r="Q163" s="36">
        <f>P163*2</f>
        <v>0</v>
      </c>
      <c r="R163" s="37">
        <v>0</v>
      </c>
    </row>
    <row r="164" spans="1:18" ht="21.75">
      <c r="A164" s="28" t="s">
        <v>67</v>
      </c>
      <c r="B164" s="29" t="s">
        <v>16</v>
      </c>
      <c r="C164" s="30">
        <v>995</v>
      </c>
      <c r="D164" s="31">
        <f>ROUND(C164/18,2)</f>
        <v>55.28</v>
      </c>
      <c r="E164" s="31"/>
      <c r="F164" s="32">
        <f>SUM(D164,E165:E166)</f>
        <v>55.28</v>
      </c>
      <c r="G164" s="30">
        <v>1253</v>
      </c>
      <c r="H164" s="31">
        <f>ROUND(G164/18,2)</f>
        <v>69.61</v>
      </c>
      <c r="I164" s="31"/>
      <c r="J164" s="32">
        <f>SUM(H164,I165:I166)</f>
        <v>69.61</v>
      </c>
      <c r="K164" s="33">
        <v>179</v>
      </c>
      <c r="L164" s="31">
        <f>ROUND(K164/18,2)</f>
        <v>9.94</v>
      </c>
      <c r="M164" s="31"/>
      <c r="N164" s="32">
        <f>SUM(L164,M165:M166)</f>
        <v>9.94</v>
      </c>
      <c r="O164" s="34">
        <f>SUM(C164,G164,K164)</f>
        <v>2427</v>
      </c>
      <c r="P164" s="35">
        <f>ROUND(O164/36,2)</f>
        <v>67.42</v>
      </c>
      <c r="Q164" s="36" t="s">
        <v>31</v>
      </c>
      <c r="R164" s="37">
        <f>SUM(P164,Q165:Q166)</f>
        <v>67.42</v>
      </c>
    </row>
    <row r="165" spans="1:18" ht="21.75">
      <c r="A165" s="86"/>
      <c r="B165" s="29" t="s">
        <v>17</v>
      </c>
      <c r="C165" s="30"/>
      <c r="D165" s="31">
        <f>ROUND(C165/12,2)</f>
        <v>0</v>
      </c>
      <c r="E165" s="31">
        <f>D165*2</f>
        <v>0</v>
      </c>
      <c r="F165" s="32"/>
      <c r="G165" s="30"/>
      <c r="H165" s="31">
        <f>ROUND(G165/12,2)</f>
        <v>0</v>
      </c>
      <c r="I165" s="31">
        <f>H165*2</f>
        <v>0</v>
      </c>
      <c r="J165" s="32"/>
      <c r="K165" s="33"/>
      <c r="L165" s="31">
        <f>ROUND(K165/12,2)</f>
        <v>0</v>
      </c>
      <c r="M165" s="31">
        <f>L165*2</f>
        <v>0</v>
      </c>
      <c r="N165" s="32"/>
      <c r="O165" s="34">
        <f>SUM(C165,G165,K165)</f>
        <v>0</v>
      </c>
      <c r="P165" s="35">
        <f>ROUND(O165/24,2)</f>
        <v>0</v>
      </c>
      <c r="Q165" s="36">
        <f>P165*2</f>
        <v>0</v>
      </c>
      <c r="R165" s="37">
        <v>0</v>
      </c>
    </row>
    <row r="166" spans="1:18" ht="21.75">
      <c r="A166" s="86"/>
      <c r="B166" s="29" t="s">
        <v>18</v>
      </c>
      <c r="C166" s="30"/>
      <c r="D166" s="31">
        <f>ROUND(C166/12,2)</f>
        <v>0</v>
      </c>
      <c r="E166" s="31">
        <f>D166*2</f>
        <v>0</v>
      </c>
      <c r="F166" s="32"/>
      <c r="G166" s="30"/>
      <c r="H166" s="31">
        <f>ROUND(G166/12,2)</f>
        <v>0</v>
      </c>
      <c r="I166" s="31">
        <f>H166*2</f>
        <v>0</v>
      </c>
      <c r="J166" s="32"/>
      <c r="K166" s="38"/>
      <c r="L166" s="31">
        <f>ROUND(K166/12,2)</f>
        <v>0</v>
      </c>
      <c r="M166" s="31">
        <f>L166*2</f>
        <v>0</v>
      </c>
      <c r="N166" s="32"/>
      <c r="O166" s="69">
        <f>SUM(C166,G166,K166)</f>
        <v>0</v>
      </c>
      <c r="P166" s="35">
        <f>ROUND(O166/24,2)</f>
        <v>0</v>
      </c>
      <c r="Q166" s="36">
        <f>P166*2</f>
        <v>0</v>
      </c>
      <c r="R166" s="37">
        <v>0</v>
      </c>
    </row>
    <row r="167" spans="1:18" ht="21.75">
      <c r="A167" s="28" t="s">
        <v>68</v>
      </c>
      <c r="B167" s="29" t="s">
        <v>16</v>
      </c>
      <c r="C167" s="30">
        <v>1219</v>
      </c>
      <c r="D167" s="31">
        <f>ROUND(C167/18,2)</f>
        <v>67.72</v>
      </c>
      <c r="E167" s="31"/>
      <c r="F167" s="32">
        <f>SUM(D167,E168:E169)</f>
        <v>131.22</v>
      </c>
      <c r="G167" s="30">
        <v>1825</v>
      </c>
      <c r="H167" s="31">
        <f>ROUND(G167/18,2)</f>
        <v>101.39</v>
      </c>
      <c r="I167" s="31"/>
      <c r="J167" s="32">
        <f>SUM(H167,I168:I169)</f>
        <v>155.39</v>
      </c>
      <c r="K167" s="33">
        <v>701</v>
      </c>
      <c r="L167" s="31">
        <f>ROUND(K167/18,2)</f>
        <v>38.94</v>
      </c>
      <c r="M167" s="31"/>
      <c r="N167" s="32">
        <f>SUM(L167,M168:M169)</f>
        <v>53.94</v>
      </c>
      <c r="O167" s="34">
        <f>SUM(C167,G167,K167)</f>
        <v>3745</v>
      </c>
      <c r="P167" s="35">
        <f>ROUND(O167/36,2)</f>
        <v>104.03</v>
      </c>
      <c r="Q167" s="36" t="s">
        <v>31</v>
      </c>
      <c r="R167" s="37">
        <f>SUM(P167,Q168:Q169)</f>
        <v>170.29000000000002</v>
      </c>
    </row>
    <row r="168" spans="1:18" ht="21.75">
      <c r="A168" s="86"/>
      <c r="B168" s="29" t="s">
        <v>17</v>
      </c>
      <c r="C168" s="30">
        <v>381</v>
      </c>
      <c r="D168" s="31">
        <f>ROUND(C168/12,2)</f>
        <v>31.75</v>
      </c>
      <c r="E168" s="31">
        <f>D168*2</f>
        <v>63.5</v>
      </c>
      <c r="F168" s="32"/>
      <c r="G168" s="30">
        <v>324</v>
      </c>
      <c r="H168" s="31">
        <f>ROUND(G168/12,2)</f>
        <v>27</v>
      </c>
      <c r="I168" s="31">
        <f>H168*2</f>
        <v>54</v>
      </c>
      <c r="J168" s="32"/>
      <c r="K168" s="38">
        <v>90</v>
      </c>
      <c r="L168" s="31">
        <f>ROUND(K168/12,2)</f>
        <v>7.5</v>
      </c>
      <c r="M168" s="31">
        <f>L168*2</f>
        <v>15</v>
      </c>
      <c r="N168" s="32"/>
      <c r="O168" s="34">
        <f>SUM(C168,G168,K168)</f>
        <v>795</v>
      </c>
      <c r="P168" s="35">
        <f>ROUND(O168/24,2)</f>
        <v>33.13</v>
      </c>
      <c r="Q168" s="36">
        <f>P168*2</f>
        <v>66.26</v>
      </c>
      <c r="R168" s="37">
        <v>0</v>
      </c>
    </row>
    <row r="169" spans="1:18" ht="21.75">
      <c r="A169" s="86"/>
      <c r="B169" s="29" t="s">
        <v>18</v>
      </c>
      <c r="C169" s="30"/>
      <c r="D169" s="31">
        <f>ROUND(C169/12,2)</f>
        <v>0</v>
      </c>
      <c r="E169" s="31">
        <f>D169*2</f>
        <v>0</v>
      </c>
      <c r="F169" s="32"/>
      <c r="G169" s="30"/>
      <c r="H169" s="31">
        <f>ROUND(G169/12,2)</f>
        <v>0</v>
      </c>
      <c r="I169" s="31">
        <f>H169*2</f>
        <v>0</v>
      </c>
      <c r="J169" s="32"/>
      <c r="K169" s="38"/>
      <c r="L169" s="31">
        <f>ROUND(K169/12,2)</f>
        <v>0</v>
      </c>
      <c r="M169" s="31">
        <f>L169*2</f>
        <v>0</v>
      </c>
      <c r="N169" s="32"/>
      <c r="O169" s="69">
        <f>SUM(C169,G169,K169)</f>
        <v>0</v>
      </c>
      <c r="P169" s="35">
        <f>ROUND(O169/24,2)</f>
        <v>0</v>
      </c>
      <c r="Q169" s="36">
        <f>P169*2</f>
        <v>0</v>
      </c>
      <c r="R169" s="37">
        <v>0</v>
      </c>
    </row>
    <row r="170" spans="1:18" ht="21.75">
      <c r="A170" s="87" t="s">
        <v>29</v>
      </c>
      <c r="B170" s="71" t="s">
        <v>16</v>
      </c>
      <c r="C170" s="72">
        <f>SUM(C152,C155,C158,C161,C164,C167)</f>
        <v>14663</v>
      </c>
      <c r="D170" s="73">
        <f>ROUND(C170/18,2)</f>
        <v>814.61</v>
      </c>
      <c r="E170" s="73"/>
      <c r="F170" s="74">
        <f>SUM(D170,E171:E172)</f>
        <v>997.45</v>
      </c>
      <c r="G170" s="72">
        <f>SUM(G152,G155,G158,G161,G164,G167)</f>
        <v>12815</v>
      </c>
      <c r="H170" s="73">
        <f>ROUND(G170/18,2)</f>
        <v>711.94</v>
      </c>
      <c r="I170" s="73"/>
      <c r="J170" s="74">
        <f>SUM(H170,I171:I172)</f>
        <v>884.1</v>
      </c>
      <c r="K170" s="72">
        <f>SUM(K152,K155,K158,K161,K164,K167)</f>
        <v>6282</v>
      </c>
      <c r="L170" s="73">
        <f>ROUND(K170/18,2)</f>
        <v>349</v>
      </c>
      <c r="M170" s="73"/>
      <c r="N170" s="74">
        <f>SUM(L170,M171:M172)</f>
        <v>395.65999999999997</v>
      </c>
      <c r="O170" s="75">
        <f>SUM(C170,G170,K170)</f>
        <v>33760</v>
      </c>
      <c r="P170" s="76">
        <f>ROUND(O170/36,2)</f>
        <v>937.78</v>
      </c>
      <c r="Q170" s="77" t="s">
        <v>31</v>
      </c>
      <c r="R170" s="37">
        <f>SUM(P170,Q171:Q172)</f>
        <v>1138.62</v>
      </c>
    </row>
    <row r="171" spans="1:18" ht="21.75">
      <c r="A171" s="86"/>
      <c r="B171" s="71" t="s">
        <v>17</v>
      </c>
      <c r="C171" s="72">
        <f>SUM(C153,C156,C159,C162,C165,C168)</f>
        <v>1097</v>
      </c>
      <c r="D171" s="73">
        <f>ROUND(C171/12,2)</f>
        <v>91.42</v>
      </c>
      <c r="E171" s="73">
        <f>D171*2</f>
        <v>182.84</v>
      </c>
      <c r="F171" s="74"/>
      <c r="G171" s="72">
        <f>SUM(G153,G156,G159,G162,G165,G168)</f>
        <v>1033</v>
      </c>
      <c r="H171" s="73">
        <f>ROUND(G171/12,2)</f>
        <v>86.08</v>
      </c>
      <c r="I171" s="73">
        <f>H171*2</f>
        <v>172.16</v>
      </c>
      <c r="J171" s="74"/>
      <c r="K171" s="72">
        <f>SUM(K153,K156,K159,K162,K165,K168)</f>
        <v>280</v>
      </c>
      <c r="L171" s="73">
        <f>ROUND(K171/12,2)</f>
        <v>23.33</v>
      </c>
      <c r="M171" s="73">
        <f>L171*2</f>
        <v>46.66</v>
      </c>
      <c r="N171" s="74"/>
      <c r="O171" s="75">
        <f>SUM(C171,G171,K171)</f>
        <v>2410</v>
      </c>
      <c r="P171" s="76">
        <f>ROUND(O171/24,2)</f>
        <v>100.42</v>
      </c>
      <c r="Q171" s="77">
        <f>P171*2</f>
        <v>200.84</v>
      </c>
      <c r="R171" s="37">
        <v>0</v>
      </c>
    </row>
    <row r="172" spans="1:18" ht="22.5" thickBot="1">
      <c r="A172" s="89"/>
      <c r="B172" s="78" t="s">
        <v>18</v>
      </c>
      <c r="C172" s="79">
        <f>SUM(C154,C157,C160,C163,C166,C169)</f>
        <v>0</v>
      </c>
      <c r="D172" s="80">
        <f>ROUND(C172/12,2)</f>
        <v>0</v>
      </c>
      <c r="E172" s="80">
        <f>D172*2</f>
        <v>0</v>
      </c>
      <c r="F172" s="81"/>
      <c r="G172" s="79">
        <f>SUM(G154,G157,G160,G163,G166,G169)</f>
        <v>0</v>
      </c>
      <c r="H172" s="80">
        <f>ROUND(G172/12,2)</f>
        <v>0</v>
      </c>
      <c r="I172" s="80">
        <f>H172*2</f>
        <v>0</v>
      </c>
      <c r="J172" s="81"/>
      <c r="K172" s="79">
        <f>SUM(K154,K157,K160,K163,K166,K169)</f>
        <v>0</v>
      </c>
      <c r="L172" s="80">
        <f>ROUND(K172/12,2)</f>
        <v>0</v>
      </c>
      <c r="M172" s="80">
        <f>L172*2</f>
        <v>0</v>
      </c>
      <c r="N172" s="81"/>
      <c r="O172" s="90">
        <f>SUM(C172,G172,K172)</f>
        <v>0</v>
      </c>
      <c r="P172" s="84">
        <f>ROUND(O172/24,2)</f>
        <v>0</v>
      </c>
      <c r="Q172" s="84">
        <f>P172*2</f>
        <v>0</v>
      </c>
      <c r="R172" s="48">
        <v>0</v>
      </c>
    </row>
    <row r="173" spans="1:18" ht="21.75">
      <c r="A173" s="49" t="s">
        <v>69</v>
      </c>
      <c r="B173" s="64"/>
      <c r="C173" s="51"/>
      <c r="D173" s="52"/>
      <c r="E173" s="52"/>
      <c r="F173" s="53"/>
      <c r="G173" s="51"/>
      <c r="H173" s="52"/>
      <c r="I173" s="54"/>
      <c r="J173" s="53"/>
      <c r="K173" s="91"/>
      <c r="L173" s="52"/>
      <c r="M173" s="54"/>
      <c r="N173" s="53"/>
      <c r="O173" s="92"/>
      <c r="P173" s="62"/>
      <c r="Q173" s="62"/>
      <c r="R173" s="59"/>
    </row>
    <row r="174" spans="1:18" ht="21.75">
      <c r="A174" s="28" t="s">
        <v>15</v>
      </c>
      <c r="B174" s="29" t="s">
        <v>16</v>
      </c>
      <c r="C174" s="30">
        <f>2201+2122</f>
        <v>4323</v>
      </c>
      <c r="D174" s="31">
        <f>ROUND(C174/18,2)</f>
        <v>240.17</v>
      </c>
      <c r="E174" s="31"/>
      <c r="F174" s="32">
        <f>SUM(D174,E175:E176)</f>
        <v>307.81399999999996</v>
      </c>
      <c r="G174" s="30">
        <f>1922+1158</f>
        <v>3080</v>
      </c>
      <c r="H174" s="31">
        <f>ROUND(G174/18,2)</f>
        <v>171.11</v>
      </c>
      <c r="I174" s="31"/>
      <c r="J174" s="32">
        <f>SUM(H174,I175:I176)</f>
        <v>229.466</v>
      </c>
      <c r="K174" s="30">
        <f>1067+713</f>
        <v>1780</v>
      </c>
      <c r="L174" s="31">
        <f>ROUND(K174/18,2)</f>
        <v>98.89</v>
      </c>
      <c r="M174" s="31"/>
      <c r="N174" s="32">
        <f>SUM(L174,M175:M176)</f>
        <v>98.89</v>
      </c>
      <c r="O174" s="34">
        <f>SUM(C174,G174,K174)</f>
        <v>9183</v>
      </c>
      <c r="P174" s="35">
        <f>ROUND(O174/36,2)</f>
        <v>255.08</v>
      </c>
      <c r="Q174" s="36" t="s">
        <v>31</v>
      </c>
      <c r="R174" s="37">
        <f>SUM(P174,Q175:Q176)</f>
        <v>318.08000000000004</v>
      </c>
    </row>
    <row r="175" spans="1:18" ht="21.75">
      <c r="A175" s="86"/>
      <c r="B175" s="29" t="s">
        <v>17</v>
      </c>
      <c r="C175" s="30">
        <f>355+96</f>
        <v>451</v>
      </c>
      <c r="D175" s="31">
        <f>ROUND(C175/12,2)</f>
        <v>37.58</v>
      </c>
      <c r="E175" s="31">
        <f>D175*1.8</f>
        <v>67.644</v>
      </c>
      <c r="F175" s="32"/>
      <c r="G175" s="30">
        <f>314+75</f>
        <v>389</v>
      </c>
      <c r="H175" s="31">
        <f>ROUND(G175/12,2)</f>
        <v>32.42</v>
      </c>
      <c r="I175" s="31">
        <f>H175*1.8</f>
        <v>58.356</v>
      </c>
      <c r="J175" s="32"/>
      <c r="K175" s="30"/>
      <c r="L175" s="31">
        <f>ROUND(K175/12,2)</f>
        <v>0</v>
      </c>
      <c r="M175" s="31">
        <f>L175*1.8</f>
        <v>0</v>
      </c>
      <c r="N175" s="32"/>
      <c r="O175" s="69">
        <f>SUM(C175,G175,K175)</f>
        <v>840</v>
      </c>
      <c r="P175" s="36">
        <f>ROUND(O175/24,2)</f>
        <v>35</v>
      </c>
      <c r="Q175" s="36">
        <f>P175*1.8</f>
        <v>63</v>
      </c>
      <c r="R175" s="37">
        <v>0</v>
      </c>
    </row>
    <row r="176" spans="1:18" ht="22.5" thickBot="1">
      <c r="A176" s="89"/>
      <c r="B176" s="40" t="s">
        <v>18</v>
      </c>
      <c r="C176" s="99"/>
      <c r="D176" s="42">
        <f>ROUND(C176/12,2)</f>
        <v>0</v>
      </c>
      <c r="E176" s="42">
        <f>D176*1.8</f>
        <v>0</v>
      </c>
      <c r="F176" s="43"/>
      <c r="G176" s="99"/>
      <c r="H176" s="42">
        <f>ROUND(G176/12,2)</f>
        <v>0</v>
      </c>
      <c r="I176" s="42">
        <f>H176*1.8</f>
        <v>0</v>
      </c>
      <c r="J176" s="43"/>
      <c r="K176" s="99"/>
      <c r="L176" s="42">
        <f>ROUND(K176/12,2)</f>
        <v>0</v>
      </c>
      <c r="M176" s="42">
        <f>L176*1.8</f>
        <v>0</v>
      </c>
      <c r="N176" s="43"/>
      <c r="O176" s="93">
        <f>SUM(C176,G176,K176)</f>
        <v>0</v>
      </c>
      <c r="P176" s="47">
        <f>ROUND(O176/24,2)</f>
        <v>0</v>
      </c>
      <c r="Q176" s="47">
        <f>P176*1.8</f>
        <v>0</v>
      </c>
      <c r="R176" s="48">
        <v>0</v>
      </c>
    </row>
    <row r="177" spans="1:18" ht="21.75">
      <c r="A177" s="49" t="s">
        <v>70</v>
      </c>
      <c r="B177" s="64"/>
      <c r="C177" s="51"/>
      <c r="D177" s="52"/>
      <c r="E177" s="52"/>
      <c r="F177" s="53"/>
      <c r="G177" s="51"/>
      <c r="H177" s="52"/>
      <c r="I177" s="54"/>
      <c r="J177" s="53"/>
      <c r="K177" s="60"/>
      <c r="L177" s="52"/>
      <c r="M177" s="52"/>
      <c r="N177" s="53"/>
      <c r="O177" s="61"/>
      <c r="P177" s="62"/>
      <c r="Q177" s="58"/>
      <c r="R177" s="59"/>
    </row>
    <row r="178" spans="1:18" ht="21.75">
      <c r="A178" s="28" t="s">
        <v>71</v>
      </c>
      <c r="B178" s="29" t="s">
        <v>16</v>
      </c>
      <c r="C178" s="30">
        <v>2290</v>
      </c>
      <c r="D178" s="31">
        <f>ROUND(C178/18,2)</f>
        <v>127.22</v>
      </c>
      <c r="E178" s="31"/>
      <c r="F178" s="32">
        <f>SUM(D178,E179:E181)</f>
        <v>163.715</v>
      </c>
      <c r="G178" s="30">
        <v>671</v>
      </c>
      <c r="H178" s="31">
        <f>ROUND(G178/18,2)</f>
        <v>37.28</v>
      </c>
      <c r="I178" s="31"/>
      <c r="J178" s="32">
        <f>SUM(H178,I179:I181)</f>
        <v>81.53</v>
      </c>
      <c r="K178" s="33"/>
      <c r="L178" s="31">
        <f>ROUND(K178/18,2)</f>
        <v>0</v>
      </c>
      <c r="M178" s="31"/>
      <c r="N178" s="32">
        <f>SUM(L178,M179:M181)</f>
        <v>6.495</v>
      </c>
      <c r="O178" s="34">
        <f>SUM(C178,G178,K178)</f>
        <v>2961</v>
      </c>
      <c r="P178" s="35">
        <f>ROUND(O178/36,2)</f>
        <v>82.25</v>
      </c>
      <c r="Q178" s="36" t="s">
        <v>31</v>
      </c>
      <c r="R178" s="37">
        <f>SUM(P178,Q179:Q181)</f>
        <v>125.87</v>
      </c>
    </row>
    <row r="179" spans="1:18" ht="21.75">
      <c r="A179" s="86"/>
      <c r="B179" s="29" t="s">
        <v>72</v>
      </c>
      <c r="C179" s="30"/>
      <c r="D179" s="31">
        <f>ROUND(C179/12,2)</f>
        <v>0</v>
      </c>
      <c r="E179" s="31">
        <f>D179*1.5</f>
        <v>0</v>
      </c>
      <c r="F179" s="32"/>
      <c r="G179" s="30"/>
      <c r="H179" s="31">
        <f>ROUND(G179/12,2)</f>
        <v>0</v>
      </c>
      <c r="I179" s="31">
        <f>H179*1.5</f>
        <v>0</v>
      </c>
      <c r="J179" s="32"/>
      <c r="K179" s="38"/>
      <c r="L179" s="31">
        <f>ROUND(K179/12,2)</f>
        <v>0</v>
      </c>
      <c r="M179" s="31">
        <f>L179*1.5</f>
        <v>0</v>
      </c>
      <c r="N179" s="32"/>
      <c r="O179" s="34">
        <f>SUM(C179,G179,K179)</f>
        <v>0</v>
      </c>
      <c r="P179" s="35">
        <f>ROUND(O179/24,2)</f>
        <v>0</v>
      </c>
      <c r="Q179" s="36">
        <f>P179*1.5</f>
        <v>0</v>
      </c>
      <c r="R179" s="37">
        <v>0</v>
      </c>
    </row>
    <row r="180" spans="1:18" ht="21.75">
      <c r="A180" s="86"/>
      <c r="B180" s="29" t="s">
        <v>17</v>
      </c>
      <c r="C180" s="30">
        <v>292</v>
      </c>
      <c r="D180" s="31">
        <f>ROUND(C180/12,2)</f>
        <v>24.33</v>
      </c>
      <c r="E180" s="31">
        <f>D180*1.5</f>
        <v>36.495</v>
      </c>
      <c r="F180" s="32"/>
      <c r="G180" s="30">
        <v>354</v>
      </c>
      <c r="H180" s="31">
        <f>ROUND(G180/12,2)</f>
        <v>29.5</v>
      </c>
      <c r="I180" s="31">
        <f>H180*1.5</f>
        <v>44.25</v>
      </c>
      <c r="J180" s="32"/>
      <c r="K180" s="38">
        <v>52</v>
      </c>
      <c r="L180" s="31">
        <f>ROUND(K180/12,2)</f>
        <v>4.33</v>
      </c>
      <c r="M180" s="31">
        <f>L180*1.5</f>
        <v>6.495</v>
      </c>
      <c r="N180" s="32"/>
      <c r="O180" s="34">
        <f>SUM(C180,G180,K180)</f>
        <v>698</v>
      </c>
      <c r="P180" s="35">
        <f>ROUND(O180/24,2)</f>
        <v>29.08</v>
      </c>
      <c r="Q180" s="36">
        <f>P180*1.5</f>
        <v>43.62</v>
      </c>
      <c r="R180" s="37">
        <v>0</v>
      </c>
    </row>
    <row r="181" spans="1:18" ht="21.75">
      <c r="A181" s="86"/>
      <c r="B181" s="29" t="s">
        <v>18</v>
      </c>
      <c r="C181" s="30"/>
      <c r="D181" s="31">
        <f>ROUND(C181/12,2)</f>
        <v>0</v>
      </c>
      <c r="E181" s="31">
        <f>D181*1.5</f>
        <v>0</v>
      </c>
      <c r="F181" s="32"/>
      <c r="G181" s="30"/>
      <c r="H181" s="31">
        <f>ROUND(G181/12,2)</f>
        <v>0</v>
      </c>
      <c r="I181" s="31">
        <f>H181*1.5</f>
        <v>0</v>
      </c>
      <c r="J181" s="32"/>
      <c r="K181" s="38"/>
      <c r="L181" s="31">
        <f>ROUND(K181/12,2)</f>
        <v>0</v>
      </c>
      <c r="M181" s="31">
        <f>L181*1.5</f>
        <v>0</v>
      </c>
      <c r="N181" s="32"/>
      <c r="O181" s="34">
        <f>SUM(C181,G181,K181)</f>
        <v>0</v>
      </c>
      <c r="P181" s="35">
        <f>ROUND(O181/24,2)</f>
        <v>0</v>
      </c>
      <c r="Q181" s="36">
        <f>P181*1.5</f>
        <v>0</v>
      </c>
      <c r="R181" s="37">
        <v>0</v>
      </c>
    </row>
    <row r="182" spans="1:18" ht="21.75">
      <c r="A182" s="28" t="s">
        <v>73</v>
      </c>
      <c r="B182" s="29" t="s">
        <v>16</v>
      </c>
      <c r="C182" s="30">
        <v>1070</v>
      </c>
      <c r="D182" s="31">
        <f>ROUND(C182/18,2)</f>
        <v>59.44</v>
      </c>
      <c r="E182" s="31"/>
      <c r="F182" s="32">
        <f>SUM(D182,E183:E185)</f>
        <v>259.315</v>
      </c>
      <c r="G182" s="30">
        <v>2011</v>
      </c>
      <c r="H182" s="31">
        <f>ROUND(G182/18,2)</f>
        <v>111.72</v>
      </c>
      <c r="I182" s="31"/>
      <c r="J182" s="32">
        <f>SUM(H182,I183:I185)</f>
        <v>336.46500000000003</v>
      </c>
      <c r="K182" s="33">
        <v>872</v>
      </c>
      <c r="L182" s="31">
        <f>ROUND(K182/18,2)</f>
        <v>48.44</v>
      </c>
      <c r="M182" s="31"/>
      <c r="N182" s="32">
        <f>SUM(L182,M183:M185)</f>
        <v>411.065</v>
      </c>
      <c r="O182" s="34">
        <f>SUM(C182,G182,K182)</f>
        <v>3953</v>
      </c>
      <c r="P182" s="35">
        <f>ROUND(O182/36,2)</f>
        <v>109.81</v>
      </c>
      <c r="Q182" s="36" t="s">
        <v>31</v>
      </c>
      <c r="R182" s="37">
        <f>SUM(P182,Q183:Q185)</f>
        <v>503.44</v>
      </c>
    </row>
    <row r="183" spans="1:18" ht="21.75">
      <c r="A183" s="86"/>
      <c r="B183" s="29" t="s">
        <v>72</v>
      </c>
      <c r="C183" s="30"/>
      <c r="D183" s="31">
        <f>ROUND(C183/12,2)</f>
        <v>0</v>
      </c>
      <c r="E183" s="31">
        <f>D183*1.5</f>
        <v>0</v>
      </c>
      <c r="F183" s="32"/>
      <c r="G183" s="30"/>
      <c r="H183" s="31">
        <f>ROUND(G183/12,2)</f>
        <v>0</v>
      </c>
      <c r="I183" s="31">
        <f>H183*1.5</f>
        <v>0</v>
      </c>
      <c r="J183" s="32"/>
      <c r="K183" s="38"/>
      <c r="L183" s="31">
        <f>ROUND(K183/12,2)</f>
        <v>0</v>
      </c>
      <c r="M183" s="31">
        <f>L183*1.5</f>
        <v>0</v>
      </c>
      <c r="N183" s="32"/>
      <c r="O183" s="34">
        <f>SUM(C183,G183,K183)</f>
        <v>0</v>
      </c>
      <c r="P183" s="35">
        <f>ROUND(O183/24,2)</f>
        <v>0</v>
      </c>
      <c r="Q183" s="36">
        <f>P183*1.5</f>
        <v>0</v>
      </c>
      <c r="R183" s="37">
        <v>0</v>
      </c>
    </row>
    <row r="184" spans="1:18" ht="21.75">
      <c r="A184" s="86"/>
      <c r="B184" s="29" t="s">
        <v>17</v>
      </c>
      <c r="C184" s="30">
        <v>1599</v>
      </c>
      <c r="D184" s="31">
        <f>ROUND(C184/12,2)</f>
        <v>133.25</v>
      </c>
      <c r="E184" s="31">
        <f>D184*1.5</f>
        <v>199.875</v>
      </c>
      <c r="F184" s="32"/>
      <c r="G184" s="30">
        <v>1798</v>
      </c>
      <c r="H184" s="31">
        <f>ROUND(G184/12,2)</f>
        <v>149.83</v>
      </c>
      <c r="I184" s="31">
        <f>H184*1.5</f>
        <v>224.745</v>
      </c>
      <c r="J184" s="32"/>
      <c r="K184" s="33">
        <v>2901</v>
      </c>
      <c r="L184" s="31">
        <f>ROUND(K184/12,2)</f>
        <v>241.75</v>
      </c>
      <c r="M184" s="31">
        <f>L184*1.5</f>
        <v>362.625</v>
      </c>
      <c r="N184" s="32"/>
      <c r="O184" s="34">
        <f>SUM(C184,G184,K184)</f>
        <v>6298</v>
      </c>
      <c r="P184" s="35">
        <f>ROUND(O184/24,2)</f>
        <v>262.42</v>
      </c>
      <c r="Q184" s="36">
        <f>P184*1.5</f>
        <v>393.63</v>
      </c>
      <c r="R184" s="37">
        <v>0</v>
      </c>
    </row>
    <row r="185" spans="1:18" ht="21.75">
      <c r="A185" s="86"/>
      <c r="B185" s="29" t="s">
        <v>18</v>
      </c>
      <c r="C185" s="30"/>
      <c r="D185" s="31">
        <f>ROUND(C185/12,2)</f>
        <v>0</v>
      </c>
      <c r="E185" s="31">
        <f>D185*1.5</f>
        <v>0</v>
      </c>
      <c r="F185" s="32"/>
      <c r="G185" s="30"/>
      <c r="H185" s="31">
        <f>ROUND(G185/12,2)</f>
        <v>0</v>
      </c>
      <c r="I185" s="31">
        <f>H185*1.5</f>
        <v>0</v>
      </c>
      <c r="J185" s="32"/>
      <c r="K185" s="33"/>
      <c r="L185" s="31">
        <f>ROUND(K185/12,2)</f>
        <v>0</v>
      </c>
      <c r="M185" s="31">
        <f>L185*1.5</f>
        <v>0</v>
      </c>
      <c r="N185" s="32"/>
      <c r="O185" s="34">
        <f>SUM(C185,G185,K185)</f>
        <v>0</v>
      </c>
      <c r="P185" s="35">
        <f>ROUND(O185/24,2)</f>
        <v>0</v>
      </c>
      <c r="Q185" s="36">
        <f>P185*1.5</f>
        <v>0</v>
      </c>
      <c r="R185" s="37">
        <v>0</v>
      </c>
    </row>
    <row r="186" spans="1:18" ht="21.75">
      <c r="A186" s="28" t="s">
        <v>74</v>
      </c>
      <c r="B186" s="29" t="s">
        <v>16</v>
      </c>
      <c r="C186" s="30">
        <v>698</v>
      </c>
      <c r="D186" s="31">
        <f>ROUND(C186/18,2)</f>
        <v>38.78</v>
      </c>
      <c r="E186" s="31"/>
      <c r="F186" s="32">
        <f>SUM(D186,E187:E189)</f>
        <v>105.035</v>
      </c>
      <c r="G186" s="30">
        <v>910</v>
      </c>
      <c r="H186" s="31">
        <f>ROUND(G186/18,2)</f>
        <v>50.56</v>
      </c>
      <c r="I186" s="31"/>
      <c r="J186" s="32">
        <f>SUM(H186,I187:I189)</f>
        <v>114.565</v>
      </c>
      <c r="K186" s="33">
        <v>494</v>
      </c>
      <c r="L186" s="31">
        <f>ROUND(K186/18,2)</f>
        <v>27.44</v>
      </c>
      <c r="M186" s="31"/>
      <c r="N186" s="32">
        <f>SUM(L186,M187:M189)</f>
        <v>73.685</v>
      </c>
      <c r="O186" s="34">
        <f>SUM(C186,G186,K186)</f>
        <v>2102</v>
      </c>
      <c r="P186" s="35">
        <f>ROUND(O186/36,2)</f>
        <v>58.39</v>
      </c>
      <c r="Q186" s="36" t="s">
        <v>31</v>
      </c>
      <c r="R186" s="37">
        <f>SUM(P186,Q187:Q189)</f>
        <v>146.635</v>
      </c>
    </row>
    <row r="187" spans="1:18" ht="21.75">
      <c r="A187" s="86"/>
      <c r="B187" s="29" t="s">
        <v>72</v>
      </c>
      <c r="C187" s="30"/>
      <c r="D187" s="31">
        <f>ROUND(C187/12,2)</f>
        <v>0</v>
      </c>
      <c r="E187" s="31">
        <f>D187*1.5</f>
        <v>0</v>
      </c>
      <c r="F187" s="32"/>
      <c r="G187" s="30"/>
      <c r="H187" s="31">
        <f>ROUND(G187/12,2)</f>
        <v>0</v>
      </c>
      <c r="I187" s="31">
        <f>H187*1.5</f>
        <v>0</v>
      </c>
      <c r="J187" s="32"/>
      <c r="K187" s="38"/>
      <c r="L187" s="31">
        <f>ROUND(K187/12,2)</f>
        <v>0</v>
      </c>
      <c r="M187" s="31">
        <f>L187*1.5</f>
        <v>0</v>
      </c>
      <c r="N187" s="32"/>
      <c r="O187" s="34">
        <f>SUM(C187,G187,K187)</f>
        <v>0</v>
      </c>
      <c r="P187" s="35">
        <f>ROUND(O187/24,2)</f>
        <v>0</v>
      </c>
      <c r="Q187" s="36">
        <f>P187*1.5</f>
        <v>0</v>
      </c>
      <c r="R187" s="37">
        <v>0</v>
      </c>
    </row>
    <row r="188" spans="1:18" ht="21.75">
      <c r="A188" s="86"/>
      <c r="B188" s="29" t="s">
        <v>17</v>
      </c>
      <c r="C188" s="30">
        <v>530</v>
      </c>
      <c r="D188" s="31">
        <f>ROUND(C188/12,2)</f>
        <v>44.17</v>
      </c>
      <c r="E188" s="31">
        <f>D188*1.5</f>
        <v>66.255</v>
      </c>
      <c r="F188" s="32"/>
      <c r="G188" s="30">
        <v>512</v>
      </c>
      <c r="H188" s="31">
        <f>ROUND(G188/12,2)</f>
        <v>42.67</v>
      </c>
      <c r="I188" s="31">
        <f>H188*1.5</f>
        <v>64.005</v>
      </c>
      <c r="J188" s="32"/>
      <c r="K188" s="38">
        <v>370</v>
      </c>
      <c r="L188" s="31">
        <f>ROUND(K188/12,2)</f>
        <v>30.83</v>
      </c>
      <c r="M188" s="31">
        <f>L188*1.5</f>
        <v>46.245</v>
      </c>
      <c r="N188" s="32"/>
      <c r="O188" s="34">
        <f>SUM(C188,G188,K188)</f>
        <v>1412</v>
      </c>
      <c r="P188" s="35">
        <f>ROUND(O188/24,2)</f>
        <v>58.83</v>
      </c>
      <c r="Q188" s="36">
        <f>P188*1.5</f>
        <v>88.245</v>
      </c>
      <c r="R188" s="37">
        <v>0</v>
      </c>
    </row>
    <row r="189" spans="1:18" ht="21.75">
      <c r="A189" s="86"/>
      <c r="B189" s="29" t="s">
        <v>18</v>
      </c>
      <c r="C189" s="30"/>
      <c r="D189" s="31">
        <f>ROUND(C189/12,2)</f>
        <v>0</v>
      </c>
      <c r="E189" s="31">
        <f>D189*1.5</f>
        <v>0</v>
      </c>
      <c r="F189" s="32"/>
      <c r="G189" s="30"/>
      <c r="H189" s="31">
        <f>ROUND(G189/12,2)</f>
        <v>0</v>
      </c>
      <c r="I189" s="31">
        <f>H189*1.5</f>
        <v>0</v>
      </c>
      <c r="J189" s="32"/>
      <c r="K189" s="38"/>
      <c r="L189" s="31">
        <f>ROUND(K189/12,2)</f>
        <v>0</v>
      </c>
      <c r="M189" s="31">
        <f>L189*1.5</f>
        <v>0</v>
      </c>
      <c r="N189" s="32"/>
      <c r="O189" s="34">
        <f>SUM(C189,G189,K189)</f>
        <v>0</v>
      </c>
      <c r="P189" s="35">
        <f>ROUND(O189/24,2)</f>
        <v>0</v>
      </c>
      <c r="Q189" s="36">
        <f>P189*1.5</f>
        <v>0</v>
      </c>
      <c r="R189" s="37">
        <v>0</v>
      </c>
    </row>
    <row r="190" spans="1:18" ht="21.75">
      <c r="A190" s="28" t="s">
        <v>75</v>
      </c>
      <c r="B190" s="29" t="s">
        <v>16</v>
      </c>
      <c r="C190" s="30">
        <v>4731</v>
      </c>
      <c r="D190" s="31">
        <f>ROUND(C190/18,2)</f>
        <v>262.83</v>
      </c>
      <c r="E190" s="31"/>
      <c r="F190" s="32">
        <f>SUM(D190,E191:E193)</f>
        <v>297.585</v>
      </c>
      <c r="G190" s="30">
        <v>3682</v>
      </c>
      <c r="H190" s="31">
        <f>ROUND(G190/18,2)</f>
        <v>204.56</v>
      </c>
      <c r="I190" s="31"/>
      <c r="J190" s="32">
        <f>SUM(H190,I191:I193)</f>
        <v>261.68</v>
      </c>
      <c r="K190" s="38">
        <v>3196</v>
      </c>
      <c r="L190" s="31">
        <f>ROUND(K190/18,2)</f>
        <v>177.56</v>
      </c>
      <c r="M190" s="31"/>
      <c r="N190" s="32">
        <f>SUM(L190,M191:M193)</f>
        <v>188.555</v>
      </c>
      <c r="O190" s="34">
        <f>SUM(C190,G190,K190)</f>
        <v>11609</v>
      </c>
      <c r="P190" s="35">
        <f>ROUND(O190/36,2)</f>
        <v>322.47</v>
      </c>
      <c r="Q190" s="36" t="s">
        <v>31</v>
      </c>
      <c r="R190" s="37">
        <f>SUM(P190,Q191:Q193)</f>
        <v>373.90500000000003</v>
      </c>
    </row>
    <row r="191" spans="1:18" ht="21.75">
      <c r="A191" s="86"/>
      <c r="B191" s="29" t="s">
        <v>72</v>
      </c>
      <c r="C191" s="30"/>
      <c r="D191" s="31">
        <f>ROUND(C191/12,2)</f>
        <v>0</v>
      </c>
      <c r="E191" s="31">
        <f>D191*1.5</f>
        <v>0</v>
      </c>
      <c r="F191" s="32"/>
      <c r="G191" s="30"/>
      <c r="H191" s="31">
        <f>ROUND(G191/12,2)</f>
        <v>0</v>
      </c>
      <c r="I191" s="31">
        <f>H191*1.5</f>
        <v>0</v>
      </c>
      <c r="J191" s="32"/>
      <c r="K191" s="38"/>
      <c r="L191" s="31">
        <f>ROUND(K191/12,2)</f>
        <v>0</v>
      </c>
      <c r="M191" s="31">
        <f>L191*1.5</f>
        <v>0</v>
      </c>
      <c r="N191" s="32"/>
      <c r="O191" s="34">
        <f>SUM(C191,G191,K191)</f>
        <v>0</v>
      </c>
      <c r="P191" s="35">
        <f>ROUND(O191/24,2)</f>
        <v>0</v>
      </c>
      <c r="Q191" s="36">
        <f>P191*1.5</f>
        <v>0</v>
      </c>
      <c r="R191" s="37">
        <v>0</v>
      </c>
    </row>
    <row r="192" spans="1:18" ht="21.75">
      <c r="A192" s="86"/>
      <c r="B192" s="29" t="s">
        <v>17</v>
      </c>
      <c r="C192" s="30">
        <v>278</v>
      </c>
      <c r="D192" s="31">
        <f>ROUND(C192/12,2)</f>
        <v>23.17</v>
      </c>
      <c r="E192" s="31">
        <f>D192*1.5</f>
        <v>34.755</v>
      </c>
      <c r="F192" s="32"/>
      <c r="G192" s="30">
        <v>457</v>
      </c>
      <c r="H192" s="31">
        <f>ROUND(G192/12,2)</f>
        <v>38.08</v>
      </c>
      <c r="I192" s="31">
        <f>H192*1.5</f>
        <v>57.12</v>
      </c>
      <c r="J192" s="32"/>
      <c r="K192" s="38">
        <v>88</v>
      </c>
      <c r="L192" s="31">
        <f>ROUND(K192/12,2)</f>
        <v>7.33</v>
      </c>
      <c r="M192" s="31">
        <f>L192*1.5</f>
        <v>10.995000000000001</v>
      </c>
      <c r="N192" s="32"/>
      <c r="O192" s="34">
        <f>SUM(C192,G192,K192)</f>
        <v>823</v>
      </c>
      <c r="P192" s="35">
        <f>ROUND(O192/24,2)</f>
        <v>34.29</v>
      </c>
      <c r="Q192" s="36">
        <f>P192*1.5</f>
        <v>51.435</v>
      </c>
      <c r="R192" s="37">
        <v>0</v>
      </c>
    </row>
    <row r="193" spans="1:18" ht="21.75">
      <c r="A193" s="86"/>
      <c r="B193" s="29" t="s">
        <v>18</v>
      </c>
      <c r="C193" s="30"/>
      <c r="D193" s="31">
        <f>ROUND(C193/12,2)</f>
        <v>0</v>
      </c>
      <c r="E193" s="31">
        <f>D193*1.5</f>
        <v>0</v>
      </c>
      <c r="F193" s="32"/>
      <c r="G193" s="30"/>
      <c r="H193" s="31">
        <f>ROUND(G193/12,2)</f>
        <v>0</v>
      </c>
      <c r="I193" s="31">
        <f>H193*1.5</f>
        <v>0</v>
      </c>
      <c r="J193" s="32"/>
      <c r="K193" s="38"/>
      <c r="L193" s="31">
        <f>ROUND(K193/12,2)</f>
        <v>0</v>
      </c>
      <c r="M193" s="31">
        <f>L193*1.5</f>
        <v>0</v>
      </c>
      <c r="N193" s="32"/>
      <c r="O193" s="34">
        <f>SUM(C193,G193,K193)</f>
        <v>0</v>
      </c>
      <c r="P193" s="35">
        <f>ROUND(O193/24,2)</f>
        <v>0</v>
      </c>
      <c r="Q193" s="36">
        <f>P193*1.5</f>
        <v>0</v>
      </c>
      <c r="R193" s="37">
        <v>0</v>
      </c>
    </row>
    <row r="194" spans="1:18" ht="21.75">
      <c r="A194" s="28" t="s">
        <v>76</v>
      </c>
      <c r="B194" s="29" t="s">
        <v>16</v>
      </c>
      <c r="C194" s="30"/>
      <c r="D194" s="31">
        <f>ROUND(C194/18,2)</f>
        <v>0</v>
      </c>
      <c r="E194" s="31"/>
      <c r="F194" s="32">
        <f>SUM(D194,E195:E197)</f>
        <v>1181.625</v>
      </c>
      <c r="G194" s="30"/>
      <c r="H194" s="31">
        <f>ROUND(G194/18,2)</f>
        <v>0</v>
      </c>
      <c r="I194" s="31"/>
      <c r="J194" s="32">
        <f>SUM(H194,I195:I197)</f>
        <v>815.625</v>
      </c>
      <c r="K194" s="33"/>
      <c r="L194" s="31">
        <f>ROUND(K194/18,2)</f>
        <v>0</v>
      </c>
      <c r="M194" s="31"/>
      <c r="N194" s="32">
        <f>SUM(L194,M195:M197)</f>
        <v>1006.125</v>
      </c>
      <c r="O194" s="34">
        <f>SUM(C194,G194,K194)</f>
        <v>0</v>
      </c>
      <c r="P194" s="35">
        <f>ROUND(O194/36,2)</f>
        <v>0</v>
      </c>
      <c r="Q194" s="36" t="s">
        <v>31</v>
      </c>
      <c r="R194" s="37">
        <f>SUM(P194,Q195:Q197)</f>
        <v>1501.695</v>
      </c>
    </row>
    <row r="195" spans="1:18" ht="21.75">
      <c r="A195" s="86"/>
      <c r="B195" s="29" t="s">
        <v>72</v>
      </c>
      <c r="C195" s="30"/>
      <c r="D195" s="31">
        <f>ROUND(C195/12,2)</f>
        <v>0</v>
      </c>
      <c r="E195" s="31">
        <f>D195*1.5</f>
        <v>0</v>
      </c>
      <c r="F195" s="32"/>
      <c r="G195" s="30"/>
      <c r="H195" s="31">
        <f>ROUND(G195/12,2)</f>
        <v>0</v>
      </c>
      <c r="I195" s="31">
        <f>H195*1.5</f>
        <v>0</v>
      </c>
      <c r="J195" s="32"/>
      <c r="K195" s="38"/>
      <c r="L195" s="31">
        <f>ROUND(K195/12,2)</f>
        <v>0</v>
      </c>
      <c r="M195" s="31">
        <f>L195*1.5</f>
        <v>0</v>
      </c>
      <c r="N195" s="32"/>
      <c r="O195" s="34">
        <f>SUM(C195,G195,K195)</f>
        <v>0</v>
      </c>
      <c r="P195" s="35">
        <f>ROUND(O195/24,2)</f>
        <v>0</v>
      </c>
      <c r="Q195" s="36">
        <f>P195*1.5</f>
        <v>0</v>
      </c>
      <c r="R195" s="37">
        <v>0</v>
      </c>
    </row>
    <row r="196" spans="1:18" ht="21.75">
      <c r="A196" s="86"/>
      <c r="B196" s="29" t="s">
        <v>17</v>
      </c>
      <c r="C196" s="30">
        <v>9393</v>
      </c>
      <c r="D196" s="31">
        <f>ROUND(C196/12,2)</f>
        <v>782.75</v>
      </c>
      <c r="E196" s="31">
        <f>D196*1.5</f>
        <v>1174.125</v>
      </c>
      <c r="F196" s="32"/>
      <c r="G196" s="30">
        <v>6417</v>
      </c>
      <c r="H196" s="31">
        <f>ROUND(G196/12,2)</f>
        <v>534.75</v>
      </c>
      <c r="I196" s="31">
        <f>H196*1.5</f>
        <v>802.125</v>
      </c>
      <c r="J196" s="32"/>
      <c r="K196" s="38">
        <v>7653</v>
      </c>
      <c r="L196" s="31">
        <f>ROUND(K196/12,2)</f>
        <v>637.75</v>
      </c>
      <c r="M196" s="31">
        <f>L196*1.5</f>
        <v>956.625</v>
      </c>
      <c r="N196" s="32"/>
      <c r="O196" s="34">
        <f>SUM(C196,G196,K196)</f>
        <v>23463</v>
      </c>
      <c r="P196" s="35">
        <f>ROUND(O196/24,2)</f>
        <v>977.63</v>
      </c>
      <c r="Q196" s="36">
        <f>P196*1.5</f>
        <v>1466.445</v>
      </c>
      <c r="R196" s="37">
        <v>0</v>
      </c>
    </row>
    <row r="197" spans="1:18" ht="21.75">
      <c r="A197" s="86"/>
      <c r="B197" s="29" t="s">
        <v>18</v>
      </c>
      <c r="C197" s="30">
        <v>60</v>
      </c>
      <c r="D197" s="31">
        <f>ROUND(C197/12,2)</f>
        <v>5</v>
      </c>
      <c r="E197" s="31">
        <f>D197*1.5</f>
        <v>7.5</v>
      </c>
      <c r="F197" s="32"/>
      <c r="G197" s="30">
        <v>108</v>
      </c>
      <c r="H197" s="31">
        <f>ROUND(G197/12,2)</f>
        <v>9</v>
      </c>
      <c r="I197" s="31">
        <f>H197*1.5</f>
        <v>13.5</v>
      </c>
      <c r="J197" s="32"/>
      <c r="K197" s="33">
        <v>396</v>
      </c>
      <c r="L197" s="31">
        <f>ROUND(K197/12,2)</f>
        <v>33</v>
      </c>
      <c r="M197" s="31">
        <f>L197*1.5</f>
        <v>49.5</v>
      </c>
      <c r="N197" s="32"/>
      <c r="O197" s="34">
        <f>SUM(C197,G197,K197)</f>
        <v>564</v>
      </c>
      <c r="P197" s="35">
        <f>ROUND(O197/24,2)</f>
        <v>23.5</v>
      </c>
      <c r="Q197" s="36">
        <f>P197*1.5</f>
        <v>35.25</v>
      </c>
      <c r="R197" s="37">
        <v>0</v>
      </c>
    </row>
    <row r="198" spans="1:18" ht="21.75">
      <c r="A198" s="28" t="s">
        <v>77</v>
      </c>
      <c r="B198" s="29" t="s">
        <v>16</v>
      </c>
      <c r="C198" s="30"/>
      <c r="D198" s="31">
        <f>ROUND(C198/18,2)</f>
        <v>0</v>
      </c>
      <c r="E198" s="31"/>
      <c r="F198" s="32">
        <f>SUM(D198,E199:E201)</f>
        <v>58.875</v>
      </c>
      <c r="G198" s="30"/>
      <c r="H198" s="31">
        <f>ROUND(G198/18,2)</f>
        <v>0</v>
      </c>
      <c r="I198" s="31"/>
      <c r="J198" s="32">
        <f>SUM(H198,I199:I201)</f>
        <v>54.87</v>
      </c>
      <c r="K198" s="33"/>
      <c r="L198" s="31">
        <f>ROUND(K198/18,2)</f>
        <v>0</v>
      </c>
      <c r="M198" s="31"/>
      <c r="N198" s="32">
        <f>SUM(L198,M199:M201)</f>
        <v>45.255</v>
      </c>
      <c r="O198" s="34">
        <f>SUM(C198,G198,K198)</f>
        <v>0</v>
      </c>
      <c r="P198" s="35">
        <f>ROUND(O198/36,2)</f>
        <v>0</v>
      </c>
      <c r="Q198" s="36" t="s">
        <v>31</v>
      </c>
      <c r="R198" s="37">
        <f>SUM(P198,Q199:Q201)</f>
        <v>79.5</v>
      </c>
    </row>
    <row r="199" spans="1:18" ht="21.75">
      <c r="A199" s="86" t="s">
        <v>78</v>
      </c>
      <c r="B199" s="29" t="s">
        <v>72</v>
      </c>
      <c r="C199" s="30"/>
      <c r="D199" s="31">
        <f>ROUND(C199/12,2)</f>
        <v>0</v>
      </c>
      <c r="E199" s="31">
        <f>D199*1.5</f>
        <v>0</v>
      </c>
      <c r="F199" s="32"/>
      <c r="G199" s="30"/>
      <c r="H199" s="31">
        <f>ROUND(G199/12,2)</f>
        <v>0</v>
      </c>
      <c r="I199" s="31">
        <f>H199*1.5</f>
        <v>0</v>
      </c>
      <c r="J199" s="32"/>
      <c r="K199" s="38"/>
      <c r="L199" s="31">
        <f>ROUND(K199/12,2)</f>
        <v>0</v>
      </c>
      <c r="M199" s="31">
        <f>L199*1.5</f>
        <v>0</v>
      </c>
      <c r="N199" s="32"/>
      <c r="O199" s="34">
        <f>SUM(C199,G199,K199)</f>
        <v>0</v>
      </c>
      <c r="P199" s="35">
        <f>ROUND(O199/24,2)</f>
        <v>0</v>
      </c>
      <c r="Q199" s="36">
        <f>P199*1.5</f>
        <v>0</v>
      </c>
      <c r="R199" s="37">
        <v>0</v>
      </c>
    </row>
    <row r="200" spans="1:18" ht="21.75">
      <c r="A200" s="86"/>
      <c r="B200" s="29" t="s">
        <v>17</v>
      </c>
      <c r="C200" s="30">
        <v>453</v>
      </c>
      <c r="D200" s="31">
        <f>ROUND(C200/12,2)</f>
        <v>37.75</v>
      </c>
      <c r="E200" s="31">
        <f>D200*1.5</f>
        <v>56.625</v>
      </c>
      <c r="F200" s="32"/>
      <c r="G200" s="30">
        <v>418</v>
      </c>
      <c r="H200" s="31">
        <f>ROUND(G200/12,2)</f>
        <v>34.83</v>
      </c>
      <c r="I200" s="31">
        <f>H200*1.5</f>
        <v>52.245</v>
      </c>
      <c r="J200" s="32"/>
      <c r="K200" s="33">
        <v>335</v>
      </c>
      <c r="L200" s="31">
        <f>ROUND(K200/12,2)</f>
        <v>27.92</v>
      </c>
      <c r="M200" s="31">
        <f>L200*1.5</f>
        <v>41.88</v>
      </c>
      <c r="N200" s="32"/>
      <c r="O200" s="34">
        <f>SUM(C200,G200,K200)</f>
        <v>1206</v>
      </c>
      <c r="P200" s="35">
        <f>ROUND(O200/24,2)</f>
        <v>50.25</v>
      </c>
      <c r="Q200" s="36">
        <f>P200*1.5</f>
        <v>75.375</v>
      </c>
      <c r="R200" s="37">
        <v>0</v>
      </c>
    </row>
    <row r="201" spans="1:18" ht="21.75">
      <c r="A201" s="86"/>
      <c r="B201" s="29" t="s">
        <v>18</v>
      </c>
      <c r="C201" s="30">
        <v>18</v>
      </c>
      <c r="D201" s="31">
        <f>ROUND(C201/12,2)</f>
        <v>1.5</v>
      </c>
      <c r="E201" s="31">
        <f>D201*1.5</f>
        <v>2.25</v>
      </c>
      <c r="F201" s="32"/>
      <c r="G201" s="30">
        <v>21</v>
      </c>
      <c r="H201" s="31">
        <f>ROUND(G201/12,2)</f>
        <v>1.75</v>
      </c>
      <c r="I201" s="31">
        <f>H201*1.5</f>
        <v>2.625</v>
      </c>
      <c r="J201" s="32"/>
      <c r="K201" s="33">
        <v>27</v>
      </c>
      <c r="L201" s="31">
        <f>ROUND(K201/12,2)</f>
        <v>2.25</v>
      </c>
      <c r="M201" s="31">
        <f>L201*1.5</f>
        <v>3.375</v>
      </c>
      <c r="N201" s="32"/>
      <c r="O201" s="34">
        <f>SUM(C201,G201,K201)</f>
        <v>66</v>
      </c>
      <c r="P201" s="35">
        <f>ROUND(O201/24,2)</f>
        <v>2.75</v>
      </c>
      <c r="Q201" s="36">
        <f>P201*1.5</f>
        <v>4.125</v>
      </c>
      <c r="R201" s="37">
        <v>0</v>
      </c>
    </row>
    <row r="202" spans="1:18" ht="21.75">
      <c r="A202" s="87" t="s">
        <v>29</v>
      </c>
      <c r="B202" s="29" t="s">
        <v>16</v>
      </c>
      <c r="C202" s="30">
        <f>SUM(C178,C182,C186,C190,C194,C198)</f>
        <v>8789</v>
      </c>
      <c r="D202" s="31">
        <f>ROUND(C202/18,2)</f>
        <v>488.28</v>
      </c>
      <c r="E202" s="31" t="s">
        <v>31</v>
      </c>
      <c r="F202" s="32">
        <f>SUM(D202,E203:E205)</f>
        <v>2066.16</v>
      </c>
      <c r="G202" s="30">
        <f>SUM(G178,G182,G186,G190,G194,G198)</f>
        <v>7274</v>
      </c>
      <c r="H202" s="31">
        <f>ROUND(G202/18,2)</f>
        <v>404.11</v>
      </c>
      <c r="I202" s="31" t="s">
        <v>31</v>
      </c>
      <c r="J202" s="32">
        <f>SUM(H202,I203:I205)</f>
        <v>1664.7399999999998</v>
      </c>
      <c r="K202" s="30">
        <f>SUM(K178,K182,K186,K190,K194,K198)</f>
        <v>4562</v>
      </c>
      <c r="L202" s="31">
        <f>ROUND(K202/18,2)</f>
        <v>253.44</v>
      </c>
      <c r="M202" s="31" t="s">
        <v>31</v>
      </c>
      <c r="N202" s="32">
        <f>SUM(L202,M203:M205)</f>
        <v>1731.195</v>
      </c>
      <c r="O202" s="34">
        <f>SUM(C202,G202,K202)</f>
        <v>20625</v>
      </c>
      <c r="P202" s="35">
        <f>ROUND(O202/36,2)</f>
        <v>572.92</v>
      </c>
      <c r="Q202" s="36" t="s">
        <v>31</v>
      </c>
      <c r="R202" s="37">
        <f>SUM(P202,Q203:Q205)</f>
        <v>2731.045</v>
      </c>
    </row>
    <row r="203" spans="1:18" ht="21.75">
      <c r="A203" s="86"/>
      <c r="B203" s="29" t="s">
        <v>72</v>
      </c>
      <c r="C203" s="30">
        <f>SUM(C179,C183,C187,C191,C195,C199)</f>
        <v>0</v>
      </c>
      <c r="D203" s="31">
        <f>ROUND(C203/123,2)</f>
        <v>0</v>
      </c>
      <c r="E203" s="31">
        <f>D203*1.5</f>
        <v>0</v>
      </c>
      <c r="F203" s="32">
        <v>0</v>
      </c>
      <c r="G203" s="30">
        <f>SUM(G179,G183,G187,G191,G195,G199)</f>
        <v>0</v>
      </c>
      <c r="H203" s="31">
        <f>ROUND(G203/123,2)</f>
        <v>0</v>
      </c>
      <c r="I203" s="31">
        <f>H203*1.5</f>
        <v>0</v>
      </c>
      <c r="J203" s="32">
        <v>0</v>
      </c>
      <c r="K203" s="30">
        <f>SUM(K179,K183,K187,K191,K195,K199)</f>
        <v>0</v>
      </c>
      <c r="L203" s="31">
        <f>ROUND(K203/123,2)</f>
        <v>0</v>
      </c>
      <c r="M203" s="31">
        <f>L203*1.5</f>
        <v>0</v>
      </c>
      <c r="N203" s="32">
        <v>0</v>
      </c>
      <c r="O203" s="34">
        <f>SUM(C203,G203,K203)</f>
        <v>0</v>
      </c>
      <c r="P203" s="35">
        <f>ROUND(O203/24,2)</f>
        <v>0</v>
      </c>
      <c r="Q203" s="36">
        <f>P203*1.5</f>
        <v>0</v>
      </c>
      <c r="R203" s="37">
        <v>0</v>
      </c>
    </row>
    <row r="204" spans="1:18" ht="21.75">
      <c r="A204" s="86"/>
      <c r="B204" s="29" t="s">
        <v>17</v>
      </c>
      <c r="C204" s="30">
        <f>SUM(C180,C184,C188,C192,C196,C200)</f>
        <v>12545</v>
      </c>
      <c r="D204" s="31">
        <f>ROUND(C204/12,2)</f>
        <v>1045.42</v>
      </c>
      <c r="E204" s="31">
        <f>D204*1.5</f>
        <v>1568.13</v>
      </c>
      <c r="F204" s="32">
        <v>0</v>
      </c>
      <c r="G204" s="30">
        <f>SUM(G180,G184,G188,G192,G196,G200)</f>
        <v>9956</v>
      </c>
      <c r="H204" s="31">
        <f>ROUND(G204/12,2)</f>
        <v>829.67</v>
      </c>
      <c r="I204" s="31">
        <f>H204*1.5</f>
        <v>1244.5049999999999</v>
      </c>
      <c r="J204" s="32">
        <v>0</v>
      </c>
      <c r="K204" s="30">
        <f>SUM(K180,K184,K188,K192,K196,K200)</f>
        <v>11399</v>
      </c>
      <c r="L204" s="31">
        <f>ROUND(K204/12,2)</f>
        <v>949.92</v>
      </c>
      <c r="M204" s="31">
        <f>L204*1.5</f>
        <v>1424.8799999999999</v>
      </c>
      <c r="N204" s="32">
        <v>0</v>
      </c>
      <c r="O204" s="34">
        <f>SUM(C204,G204,K204)</f>
        <v>33900</v>
      </c>
      <c r="P204" s="35">
        <f>ROUND(O204/24,2)</f>
        <v>1412.5</v>
      </c>
      <c r="Q204" s="36">
        <f>P204*1.5</f>
        <v>2118.75</v>
      </c>
      <c r="R204" s="37">
        <v>0</v>
      </c>
    </row>
    <row r="205" spans="1:18" ht="22.5" thickBot="1">
      <c r="A205" s="89"/>
      <c r="B205" s="40" t="s">
        <v>18</v>
      </c>
      <c r="C205" s="44">
        <f>SUM(C181,C185,C189,C193,C197,C201)</f>
        <v>78</v>
      </c>
      <c r="D205" s="42">
        <f>ROUND(C205/12,2)</f>
        <v>6.5</v>
      </c>
      <c r="E205" s="42">
        <f>D205*1.5</f>
        <v>9.75</v>
      </c>
      <c r="F205" s="100">
        <v>0</v>
      </c>
      <c r="G205" s="101">
        <f>SUM(G181,G185,G189,G193,G197,G201)</f>
        <v>129</v>
      </c>
      <c r="H205" s="42">
        <f>ROUND(G205/12,2)</f>
        <v>10.75</v>
      </c>
      <c r="I205" s="42">
        <f>H205*1.5</f>
        <v>16.125</v>
      </c>
      <c r="J205" s="100">
        <v>0</v>
      </c>
      <c r="K205" s="101">
        <f>SUM(K181,K185,K189,K193,K197,K201)</f>
        <v>423</v>
      </c>
      <c r="L205" s="42">
        <f>ROUND(K205/12,2)</f>
        <v>35.25</v>
      </c>
      <c r="M205" s="42">
        <f>L205*1.5</f>
        <v>52.875</v>
      </c>
      <c r="N205" s="43">
        <v>0</v>
      </c>
      <c r="O205" s="45">
        <f>SUM(C205,G205,K205)</f>
        <v>630</v>
      </c>
      <c r="P205" s="46">
        <f>ROUND(O205/24,2)</f>
        <v>26.25</v>
      </c>
      <c r="Q205" s="47">
        <f>P205*1.5</f>
        <v>39.375</v>
      </c>
      <c r="R205" s="48">
        <v>0</v>
      </c>
    </row>
    <row r="206" spans="1:18" ht="21.75">
      <c r="A206" s="49" t="s">
        <v>79</v>
      </c>
      <c r="B206" s="64"/>
      <c r="C206" s="51"/>
      <c r="D206" s="52"/>
      <c r="E206" s="52"/>
      <c r="F206" s="53"/>
      <c r="G206" s="51"/>
      <c r="H206" s="52"/>
      <c r="I206" s="54"/>
      <c r="J206" s="53"/>
      <c r="K206" s="91"/>
      <c r="L206" s="52"/>
      <c r="M206" s="54"/>
      <c r="N206" s="53"/>
      <c r="O206" s="92"/>
      <c r="P206" s="62"/>
      <c r="Q206" s="62"/>
      <c r="R206" s="59"/>
    </row>
    <row r="207" spans="1:18" ht="21.75">
      <c r="A207" s="28" t="s">
        <v>15</v>
      </c>
      <c r="B207" s="29" t="s">
        <v>16</v>
      </c>
      <c r="C207" s="30">
        <v>312</v>
      </c>
      <c r="D207" s="31">
        <f>ROUND(C207/18,2)</f>
        <v>17.33</v>
      </c>
      <c r="E207" s="31"/>
      <c r="F207" s="32">
        <f>SUM(D207,E208:E209)</f>
        <v>17.33</v>
      </c>
      <c r="G207" s="30">
        <v>202</v>
      </c>
      <c r="H207" s="31">
        <f>ROUND(G207/18,2)</f>
        <v>11.22</v>
      </c>
      <c r="I207" s="31"/>
      <c r="J207" s="32">
        <f>SUM(H207,I208:I209)</f>
        <v>11.22</v>
      </c>
      <c r="K207" s="38"/>
      <c r="L207" s="31">
        <f>ROUND(K207/18,2)</f>
        <v>0</v>
      </c>
      <c r="M207" s="31"/>
      <c r="N207" s="32">
        <f>SUM(L207,M208:M209)</f>
        <v>0</v>
      </c>
      <c r="O207" s="34">
        <f>SUM(C207,G207,K207)</f>
        <v>514</v>
      </c>
      <c r="P207" s="35">
        <f>ROUND(O207/36,2)</f>
        <v>14.28</v>
      </c>
      <c r="Q207" s="36" t="s">
        <v>31</v>
      </c>
      <c r="R207" s="37">
        <f>SUM(P207,Q208:Q209)</f>
        <v>14.28</v>
      </c>
    </row>
    <row r="208" spans="1:18" ht="21.75">
      <c r="A208" s="86"/>
      <c r="B208" s="29" t="s">
        <v>17</v>
      </c>
      <c r="C208" s="30"/>
      <c r="D208" s="31">
        <f>ROUND(C208/12,2)</f>
        <v>0</v>
      </c>
      <c r="E208" s="31">
        <f>D208*1</f>
        <v>0</v>
      </c>
      <c r="F208" s="32"/>
      <c r="G208" s="30"/>
      <c r="H208" s="31">
        <f>ROUND(G208/12,2)</f>
        <v>0</v>
      </c>
      <c r="I208" s="31">
        <f>H208*1</f>
        <v>0</v>
      </c>
      <c r="J208" s="32"/>
      <c r="K208" s="38"/>
      <c r="L208" s="31">
        <f>ROUND(K208/12,2)</f>
        <v>0</v>
      </c>
      <c r="M208" s="31">
        <f>L208*1</f>
        <v>0</v>
      </c>
      <c r="N208" s="32"/>
      <c r="O208" s="69">
        <f>SUM(C208,G208,K208)</f>
        <v>0</v>
      </c>
      <c r="P208" s="36">
        <f>ROUND(O208/24,2)</f>
        <v>0</v>
      </c>
      <c r="Q208" s="36">
        <f>P208*1</f>
        <v>0</v>
      </c>
      <c r="R208" s="37">
        <v>0</v>
      </c>
    </row>
    <row r="209" spans="1:18" ht="22.5" thickBot="1">
      <c r="A209" s="89"/>
      <c r="B209" s="40" t="s">
        <v>18</v>
      </c>
      <c r="C209" s="41"/>
      <c r="D209" s="42">
        <f>ROUND(C209/12,2)</f>
        <v>0</v>
      </c>
      <c r="E209" s="42">
        <f>D209*1</f>
        <v>0</v>
      </c>
      <c r="F209" s="43"/>
      <c r="G209" s="41"/>
      <c r="H209" s="42">
        <f>ROUND(G209/12,2)</f>
        <v>0</v>
      </c>
      <c r="I209" s="42">
        <f>H209*1</f>
        <v>0</v>
      </c>
      <c r="J209" s="43"/>
      <c r="K209" s="44"/>
      <c r="L209" s="42">
        <f>ROUND(K209/12,2)</f>
        <v>0</v>
      </c>
      <c r="M209" s="42">
        <f>L209*1</f>
        <v>0</v>
      </c>
      <c r="N209" s="43"/>
      <c r="O209" s="93">
        <f>SUM(C209,G209,K209)</f>
        <v>0</v>
      </c>
      <c r="P209" s="47">
        <f>ROUND(O209/24,2)</f>
        <v>0</v>
      </c>
      <c r="Q209" s="47">
        <f>P209*1</f>
        <v>0</v>
      </c>
      <c r="R209" s="48">
        <v>0</v>
      </c>
    </row>
    <row r="210" spans="1:18" ht="21.75">
      <c r="A210" s="49" t="s">
        <v>80</v>
      </c>
      <c r="B210" s="64"/>
      <c r="C210" s="51"/>
      <c r="D210" s="52"/>
      <c r="E210" s="52"/>
      <c r="F210" s="53"/>
      <c r="G210" s="51"/>
      <c r="H210" s="52"/>
      <c r="I210" s="54"/>
      <c r="J210" s="53"/>
      <c r="K210" s="60"/>
      <c r="L210" s="52"/>
      <c r="M210" s="52"/>
      <c r="N210" s="53"/>
      <c r="O210" s="61"/>
      <c r="P210" s="62"/>
      <c r="Q210" s="58"/>
      <c r="R210" s="59"/>
    </row>
    <row r="211" spans="1:18" ht="21.75">
      <c r="A211" s="28" t="s">
        <v>81</v>
      </c>
      <c r="B211" s="29" t="s">
        <v>16</v>
      </c>
      <c r="C211" s="30">
        <v>440</v>
      </c>
      <c r="D211" s="31">
        <f>ROUND(C211/18,2)</f>
        <v>24.44</v>
      </c>
      <c r="E211" s="31"/>
      <c r="F211" s="32">
        <f>SUM(D211,E212:E213)</f>
        <v>47.69</v>
      </c>
      <c r="G211" s="30">
        <v>1214</v>
      </c>
      <c r="H211" s="31">
        <f>ROUND(G211/18,2)</f>
        <v>67.44</v>
      </c>
      <c r="I211" s="31"/>
      <c r="J211" s="32">
        <f>SUM(H211,I212:I213)</f>
        <v>81.44</v>
      </c>
      <c r="K211" s="30">
        <v>464</v>
      </c>
      <c r="L211" s="31">
        <f>ROUND(K211/18,2)</f>
        <v>25.78</v>
      </c>
      <c r="M211" s="31"/>
      <c r="N211" s="32">
        <f>SUM(L211,M212:M213)</f>
        <v>25.78</v>
      </c>
      <c r="O211" s="34">
        <f>SUM(C211,G211,K211)</f>
        <v>2118</v>
      </c>
      <c r="P211" s="35">
        <f>ROUND(O211/36,2)</f>
        <v>58.83</v>
      </c>
      <c r="Q211" s="36" t="s">
        <v>31</v>
      </c>
      <c r="R211" s="37">
        <f>SUM(P211,Q212:Q213)</f>
        <v>77.46</v>
      </c>
    </row>
    <row r="212" spans="1:18" ht="21.75">
      <c r="A212" s="86"/>
      <c r="B212" s="29" t="s">
        <v>17</v>
      </c>
      <c r="C212" s="30">
        <v>279</v>
      </c>
      <c r="D212" s="31">
        <f>ROUND(C212/12,2)</f>
        <v>23.25</v>
      </c>
      <c r="E212" s="31">
        <f>D212*1</f>
        <v>23.25</v>
      </c>
      <c r="F212" s="32"/>
      <c r="G212" s="30">
        <v>168</v>
      </c>
      <c r="H212" s="31">
        <f>ROUND(G212/12,2)</f>
        <v>14</v>
      </c>
      <c r="I212" s="31">
        <f>H212*1</f>
        <v>14</v>
      </c>
      <c r="J212" s="32"/>
      <c r="K212" s="30"/>
      <c r="L212" s="31">
        <f>ROUND(K212/12,2)</f>
        <v>0</v>
      </c>
      <c r="M212" s="31">
        <f>L212*1</f>
        <v>0</v>
      </c>
      <c r="N212" s="32"/>
      <c r="O212" s="34">
        <f>SUM(C212,G212,K212)</f>
        <v>447</v>
      </c>
      <c r="P212" s="36">
        <f>ROUND(O212/24,2)</f>
        <v>18.63</v>
      </c>
      <c r="Q212" s="36">
        <f>P212*1</f>
        <v>18.63</v>
      </c>
      <c r="R212" s="37">
        <v>0</v>
      </c>
    </row>
    <row r="213" spans="1:18" ht="21.75">
      <c r="A213" s="86"/>
      <c r="B213" s="29" t="s">
        <v>18</v>
      </c>
      <c r="C213" s="30"/>
      <c r="D213" s="31">
        <f>ROUND(C213/12,2)</f>
        <v>0</v>
      </c>
      <c r="E213" s="31">
        <f>D213*1</f>
        <v>0</v>
      </c>
      <c r="F213" s="32"/>
      <c r="G213" s="30"/>
      <c r="H213" s="31">
        <f>ROUND(G213/12,2)</f>
        <v>0</v>
      </c>
      <c r="I213" s="31">
        <f>H213*1</f>
        <v>0</v>
      </c>
      <c r="J213" s="32"/>
      <c r="K213" s="30"/>
      <c r="L213" s="31">
        <f>ROUND(K213/12,2)</f>
        <v>0</v>
      </c>
      <c r="M213" s="31">
        <f>L213*1</f>
        <v>0</v>
      </c>
      <c r="N213" s="32"/>
      <c r="O213" s="69">
        <f>SUM(C213,G213,K213)</f>
        <v>0</v>
      </c>
      <c r="P213" s="36">
        <f>ROUND(O213/24,2)</f>
        <v>0</v>
      </c>
      <c r="Q213" s="36">
        <f>P213*1</f>
        <v>0</v>
      </c>
      <c r="R213" s="37">
        <v>0</v>
      </c>
    </row>
    <row r="214" spans="1:18" ht="21.75">
      <c r="A214" s="28" t="s">
        <v>82</v>
      </c>
      <c r="B214" s="29" t="s">
        <v>16</v>
      </c>
      <c r="C214" s="30">
        <f>519+336</f>
        <v>855</v>
      </c>
      <c r="D214" s="31">
        <f>ROUND(C214/18,2)</f>
        <v>47.5</v>
      </c>
      <c r="E214" s="31"/>
      <c r="F214" s="32">
        <f>SUM(D214,E215:E216)</f>
        <v>93</v>
      </c>
      <c r="G214" s="30">
        <v>350</v>
      </c>
      <c r="H214" s="31">
        <f>ROUND(G214/18,2)</f>
        <v>19.44</v>
      </c>
      <c r="I214" s="31"/>
      <c r="J214" s="32">
        <f>SUM(H214,I215:I216)</f>
        <v>19.94</v>
      </c>
      <c r="K214" s="30">
        <v>34</v>
      </c>
      <c r="L214" s="31">
        <f>ROUND(K214/18,2)</f>
        <v>1.89</v>
      </c>
      <c r="M214" s="31"/>
      <c r="N214" s="32">
        <f>SUM(L214,M215:M216)</f>
        <v>36.39</v>
      </c>
      <c r="O214" s="34">
        <f>SUM(C214,G214,K214)</f>
        <v>1239</v>
      </c>
      <c r="P214" s="35">
        <f>ROUND(O214/36,2)</f>
        <v>34.42</v>
      </c>
      <c r="Q214" s="36" t="s">
        <v>31</v>
      </c>
      <c r="R214" s="37">
        <f>SUM(P214,Q215:Q216)</f>
        <v>74.67</v>
      </c>
    </row>
    <row r="215" spans="1:18" ht="21.75">
      <c r="A215" s="86"/>
      <c r="B215" s="29" t="s">
        <v>17</v>
      </c>
      <c r="C215" s="30">
        <f>120+426</f>
        <v>546</v>
      </c>
      <c r="D215" s="31">
        <f>ROUND(C215/12,2)</f>
        <v>45.5</v>
      </c>
      <c r="E215" s="31">
        <f>D215*1</f>
        <v>45.5</v>
      </c>
      <c r="F215" s="32"/>
      <c r="G215" s="30">
        <f>6</f>
        <v>6</v>
      </c>
      <c r="H215" s="31">
        <f>ROUND(G215/12,2)</f>
        <v>0.5</v>
      </c>
      <c r="I215" s="31">
        <f>H215*1</f>
        <v>0.5</v>
      </c>
      <c r="J215" s="32"/>
      <c r="K215" s="30">
        <f>126+288</f>
        <v>414</v>
      </c>
      <c r="L215" s="31">
        <f>ROUND(K215/12,2)</f>
        <v>34.5</v>
      </c>
      <c r="M215" s="31">
        <f>L215*1</f>
        <v>34.5</v>
      </c>
      <c r="N215" s="32"/>
      <c r="O215" s="34">
        <f>SUM(C215,G215,K215)</f>
        <v>966</v>
      </c>
      <c r="P215" s="36">
        <f>ROUND(O215/24,2)</f>
        <v>40.25</v>
      </c>
      <c r="Q215" s="36">
        <f>P215*1</f>
        <v>40.25</v>
      </c>
      <c r="R215" s="37">
        <v>0</v>
      </c>
    </row>
    <row r="216" spans="1:18" ht="21.75">
      <c r="A216" s="86"/>
      <c r="B216" s="29" t="s">
        <v>18</v>
      </c>
      <c r="C216" s="30"/>
      <c r="D216" s="31">
        <f>ROUND(C216/12,2)</f>
        <v>0</v>
      </c>
      <c r="E216" s="31">
        <f>D216*1</f>
        <v>0</v>
      </c>
      <c r="F216" s="32"/>
      <c r="G216" s="30"/>
      <c r="H216" s="31">
        <f>ROUND(G216/12,2)</f>
        <v>0</v>
      </c>
      <c r="I216" s="31">
        <f>H216*1</f>
        <v>0</v>
      </c>
      <c r="J216" s="32"/>
      <c r="K216" s="30"/>
      <c r="L216" s="31">
        <f>ROUND(K216/12,2)</f>
        <v>0</v>
      </c>
      <c r="M216" s="31">
        <f>L216*1</f>
        <v>0</v>
      </c>
      <c r="N216" s="32"/>
      <c r="O216" s="69">
        <f>SUM(C216,G216,K216)</f>
        <v>0</v>
      </c>
      <c r="P216" s="36">
        <f>ROUND(O216/24,2)</f>
        <v>0</v>
      </c>
      <c r="Q216" s="36">
        <f>P216*1</f>
        <v>0</v>
      </c>
      <c r="R216" s="37">
        <v>0</v>
      </c>
    </row>
    <row r="217" spans="1:18" ht="21.75">
      <c r="A217" s="28" t="s">
        <v>83</v>
      </c>
      <c r="B217" s="29" t="s">
        <v>16</v>
      </c>
      <c r="C217" s="30">
        <v>98</v>
      </c>
      <c r="D217" s="31">
        <f>ROUND(C217/18,2)</f>
        <v>5.44</v>
      </c>
      <c r="E217" s="31"/>
      <c r="F217" s="32">
        <f>SUM(D217,E218:E219)</f>
        <v>25.610000000000003</v>
      </c>
      <c r="G217" s="30">
        <v>160</v>
      </c>
      <c r="H217" s="31">
        <f>ROUND(G217/18,2)</f>
        <v>8.89</v>
      </c>
      <c r="I217" s="31"/>
      <c r="J217" s="32">
        <f>SUM(H217,I218:I219)</f>
        <v>34.22</v>
      </c>
      <c r="K217" s="30">
        <v>598</v>
      </c>
      <c r="L217" s="31">
        <f>ROUND(K217/18,2)</f>
        <v>33.22</v>
      </c>
      <c r="M217" s="31"/>
      <c r="N217" s="32">
        <f>SUM(L217,M218:M219)</f>
        <v>42.39</v>
      </c>
      <c r="O217" s="34">
        <f>SUM(C217,G217,K217)</f>
        <v>856</v>
      </c>
      <c r="P217" s="35">
        <f>ROUND(O217/36,2)</f>
        <v>23.78</v>
      </c>
      <c r="Q217" s="36" t="s">
        <v>31</v>
      </c>
      <c r="R217" s="37">
        <f>SUM(P217,Q218:Q219)</f>
        <v>51.11</v>
      </c>
    </row>
    <row r="218" spans="1:18" ht="21.75">
      <c r="A218" s="86"/>
      <c r="B218" s="29" t="s">
        <v>17</v>
      </c>
      <c r="C218" s="30">
        <v>242</v>
      </c>
      <c r="D218" s="31">
        <f>ROUND(C218/12,2)</f>
        <v>20.17</v>
      </c>
      <c r="E218" s="31">
        <f>D218*1</f>
        <v>20.17</v>
      </c>
      <c r="F218" s="32"/>
      <c r="G218" s="30">
        <v>304</v>
      </c>
      <c r="H218" s="31">
        <f>ROUND(G218/12,2)</f>
        <v>25.33</v>
      </c>
      <c r="I218" s="31">
        <f>H218*1</f>
        <v>25.33</v>
      </c>
      <c r="J218" s="32"/>
      <c r="K218" s="30">
        <v>110</v>
      </c>
      <c r="L218" s="31">
        <f>ROUND(K218/12,2)</f>
        <v>9.17</v>
      </c>
      <c r="M218" s="31">
        <f>L218*1</f>
        <v>9.17</v>
      </c>
      <c r="N218" s="32"/>
      <c r="O218" s="34">
        <f>SUM(C218,G218,K218)</f>
        <v>656</v>
      </c>
      <c r="P218" s="36">
        <f>ROUND(O218/24,2)</f>
        <v>27.33</v>
      </c>
      <c r="Q218" s="36">
        <f>P218*1</f>
        <v>27.33</v>
      </c>
      <c r="R218" s="37">
        <v>0</v>
      </c>
    </row>
    <row r="219" spans="1:18" ht="21.75">
      <c r="A219" s="86"/>
      <c r="B219" s="29" t="s">
        <v>18</v>
      </c>
      <c r="C219" s="30"/>
      <c r="D219" s="31">
        <f>ROUND(C219/12,2)</f>
        <v>0</v>
      </c>
      <c r="E219" s="31">
        <f>D219*1</f>
        <v>0</v>
      </c>
      <c r="F219" s="32"/>
      <c r="G219" s="30"/>
      <c r="H219" s="31">
        <f>ROUND(G219/12,2)</f>
        <v>0</v>
      </c>
      <c r="I219" s="31">
        <f>H219*1</f>
        <v>0</v>
      </c>
      <c r="J219" s="32"/>
      <c r="K219" s="30"/>
      <c r="L219" s="31">
        <f>ROUND(K219/12,2)</f>
        <v>0</v>
      </c>
      <c r="M219" s="31">
        <f>L219*1</f>
        <v>0</v>
      </c>
      <c r="N219" s="32"/>
      <c r="O219" s="69">
        <f>SUM(C219,G219,K219)</f>
        <v>0</v>
      </c>
      <c r="P219" s="36">
        <f>ROUND(O219/24,2)</f>
        <v>0</v>
      </c>
      <c r="Q219" s="36">
        <f>P219*1</f>
        <v>0</v>
      </c>
      <c r="R219" s="37">
        <v>0</v>
      </c>
    </row>
    <row r="220" spans="1:18" ht="21.75">
      <c r="A220" s="28" t="s">
        <v>84</v>
      </c>
      <c r="B220" s="29" t="s">
        <v>16</v>
      </c>
      <c r="C220" s="30">
        <v>92</v>
      </c>
      <c r="D220" s="31">
        <f>ROUND(C220/18,2)</f>
        <v>5.11</v>
      </c>
      <c r="E220" s="31"/>
      <c r="F220" s="32">
        <f>SUM(D220,E221:E222)</f>
        <v>17.61</v>
      </c>
      <c r="G220" s="30">
        <v>644</v>
      </c>
      <c r="H220" s="31">
        <f>ROUND(G220/18,2)</f>
        <v>35.78</v>
      </c>
      <c r="I220" s="31"/>
      <c r="J220" s="32">
        <f>SUM(H220,I221:I222)</f>
        <v>47.78</v>
      </c>
      <c r="K220" s="30">
        <v>187</v>
      </c>
      <c r="L220" s="31">
        <f>ROUND(K220/18,2)</f>
        <v>10.39</v>
      </c>
      <c r="M220" s="31"/>
      <c r="N220" s="32">
        <f>SUM(L220,M221:M222)</f>
        <v>16.39</v>
      </c>
      <c r="O220" s="34">
        <f>SUM(C220,G220,K220)</f>
        <v>923</v>
      </c>
      <c r="P220" s="35">
        <f>ROUND(O220/36,2)</f>
        <v>25.64</v>
      </c>
      <c r="Q220" s="36" t="s">
        <v>31</v>
      </c>
      <c r="R220" s="37">
        <f>SUM(P220,Q221:Q222)</f>
        <v>40.89</v>
      </c>
    </row>
    <row r="221" spans="1:18" ht="21.75">
      <c r="A221" s="86"/>
      <c r="B221" s="29" t="s">
        <v>17</v>
      </c>
      <c r="C221" s="30">
        <v>150</v>
      </c>
      <c r="D221" s="31">
        <f>ROUND(C221/12,2)</f>
        <v>12.5</v>
      </c>
      <c r="E221" s="31">
        <f>D221*1</f>
        <v>12.5</v>
      </c>
      <c r="F221" s="32"/>
      <c r="G221" s="30">
        <v>144</v>
      </c>
      <c r="H221" s="31">
        <f>ROUND(G221/12,2)</f>
        <v>12</v>
      </c>
      <c r="I221" s="31">
        <f>H221*1</f>
        <v>12</v>
      </c>
      <c r="J221" s="32"/>
      <c r="K221" s="30">
        <v>72</v>
      </c>
      <c r="L221" s="31">
        <f>ROUND(K221/12,2)</f>
        <v>6</v>
      </c>
      <c r="M221" s="31">
        <f>L221*1</f>
        <v>6</v>
      </c>
      <c r="N221" s="32"/>
      <c r="O221" s="34">
        <f>SUM(C221,G221,K221)</f>
        <v>366</v>
      </c>
      <c r="P221" s="36">
        <f>ROUND(O221/24,2)</f>
        <v>15.25</v>
      </c>
      <c r="Q221" s="36">
        <f>P221*1</f>
        <v>15.25</v>
      </c>
      <c r="R221" s="37">
        <v>0</v>
      </c>
    </row>
    <row r="222" spans="1:18" ht="21.75">
      <c r="A222" s="86"/>
      <c r="B222" s="29" t="s">
        <v>18</v>
      </c>
      <c r="C222" s="30"/>
      <c r="D222" s="31">
        <f>ROUND(C222/12,2)</f>
        <v>0</v>
      </c>
      <c r="E222" s="31">
        <f>D222*1</f>
        <v>0</v>
      </c>
      <c r="F222" s="32"/>
      <c r="G222" s="30"/>
      <c r="H222" s="31">
        <f>ROUND(G222/12,2)</f>
        <v>0</v>
      </c>
      <c r="I222" s="31">
        <f>H222*1</f>
        <v>0</v>
      </c>
      <c r="J222" s="32"/>
      <c r="K222" s="30"/>
      <c r="L222" s="31">
        <f>ROUND(K222/12,2)</f>
        <v>0</v>
      </c>
      <c r="M222" s="31">
        <f>L222*1</f>
        <v>0</v>
      </c>
      <c r="N222" s="32"/>
      <c r="O222" s="69">
        <f>SUM(C222,G222,K222)</f>
        <v>0</v>
      </c>
      <c r="P222" s="36">
        <f>ROUND(O222/24,2)</f>
        <v>0</v>
      </c>
      <c r="Q222" s="36">
        <f>P222*1</f>
        <v>0</v>
      </c>
      <c r="R222" s="37">
        <v>0</v>
      </c>
    </row>
    <row r="223" spans="1:18" ht="21.75">
      <c r="A223" s="28" t="s">
        <v>85</v>
      </c>
      <c r="B223" s="29" t="s">
        <v>16</v>
      </c>
      <c r="C223" s="30">
        <v>82</v>
      </c>
      <c r="D223" s="31">
        <f>ROUND(C223/18,2)</f>
        <v>4.56</v>
      </c>
      <c r="E223" s="31"/>
      <c r="F223" s="32">
        <f>SUM(D223,E224:E225)</f>
        <v>12.309999999999999</v>
      </c>
      <c r="G223" s="30">
        <v>150</v>
      </c>
      <c r="H223" s="31">
        <f>ROUND(G223/18,2)</f>
        <v>8.33</v>
      </c>
      <c r="I223" s="31"/>
      <c r="J223" s="32">
        <f>SUM(H223,I224:I225)</f>
        <v>8.33</v>
      </c>
      <c r="K223" s="30">
        <v>426</v>
      </c>
      <c r="L223" s="31">
        <f>ROUND(K223/18,2)</f>
        <v>23.67</v>
      </c>
      <c r="M223" s="31"/>
      <c r="N223" s="32">
        <f>SUM(L223,M224:M225)</f>
        <v>23.67</v>
      </c>
      <c r="O223" s="34">
        <f>SUM(C223,G223,K223)</f>
        <v>658</v>
      </c>
      <c r="P223" s="35">
        <f>ROUND(O223/36,2)</f>
        <v>18.28</v>
      </c>
      <c r="Q223" s="36" t="s">
        <v>31</v>
      </c>
      <c r="R223" s="37">
        <f>SUM(P223,Q224:Q225)</f>
        <v>22.16</v>
      </c>
    </row>
    <row r="224" spans="1:18" ht="21.75">
      <c r="A224" s="86"/>
      <c r="B224" s="29" t="s">
        <v>17</v>
      </c>
      <c r="C224" s="30">
        <v>93</v>
      </c>
      <c r="D224" s="31">
        <f>ROUND(C224/12,2)</f>
        <v>7.75</v>
      </c>
      <c r="E224" s="31">
        <f>D224*1</f>
        <v>7.75</v>
      </c>
      <c r="F224" s="32"/>
      <c r="G224" s="30"/>
      <c r="H224" s="31">
        <f>ROUND(G224/12,2)</f>
        <v>0</v>
      </c>
      <c r="I224" s="31">
        <f>H224*1</f>
        <v>0</v>
      </c>
      <c r="J224" s="32"/>
      <c r="K224" s="30"/>
      <c r="L224" s="31">
        <f>ROUND(K224/12,2)</f>
        <v>0</v>
      </c>
      <c r="M224" s="31">
        <f>L224*1</f>
        <v>0</v>
      </c>
      <c r="N224" s="32"/>
      <c r="O224" s="34">
        <f>SUM(C224,G224,K224)</f>
        <v>93</v>
      </c>
      <c r="P224" s="36">
        <f>ROUND(O224/24,2)</f>
        <v>3.88</v>
      </c>
      <c r="Q224" s="36">
        <f>P224*1</f>
        <v>3.88</v>
      </c>
      <c r="R224" s="37">
        <v>0</v>
      </c>
    </row>
    <row r="225" spans="1:18" ht="21.75">
      <c r="A225" s="86"/>
      <c r="B225" s="29" t="s">
        <v>18</v>
      </c>
      <c r="C225" s="30"/>
      <c r="D225" s="31">
        <f>ROUND(C225/12,2)</f>
        <v>0</v>
      </c>
      <c r="E225" s="31">
        <f>D225*1</f>
        <v>0</v>
      </c>
      <c r="F225" s="32"/>
      <c r="G225" s="30"/>
      <c r="H225" s="31">
        <f>ROUND(G225/12,2)</f>
        <v>0</v>
      </c>
      <c r="I225" s="31">
        <f>H225*1</f>
        <v>0</v>
      </c>
      <c r="J225" s="32"/>
      <c r="K225" s="30"/>
      <c r="L225" s="31">
        <f>ROUND(K225/12,2)</f>
        <v>0</v>
      </c>
      <c r="M225" s="31">
        <f>L225*1</f>
        <v>0</v>
      </c>
      <c r="N225" s="32"/>
      <c r="O225" s="69">
        <f>SUM(C225,G225,K225)</f>
        <v>0</v>
      </c>
      <c r="P225" s="36">
        <f>ROUND(O225/24,2)</f>
        <v>0</v>
      </c>
      <c r="Q225" s="36">
        <f>P225*1</f>
        <v>0</v>
      </c>
      <c r="R225" s="37">
        <v>0</v>
      </c>
    </row>
    <row r="226" spans="1:18" ht="21.75">
      <c r="A226" s="87" t="s">
        <v>29</v>
      </c>
      <c r="B226" s="71" t="s">
        <v>16</v>
      </c>
      <c r="C226" s="72">
        <f>SUM(C211,C214,C217,C220,C223)</f>
        <v>1567</v>
      </c>
      <c r="D226" s="73">
        <f>ROUND(C226/18,2)</f>
        <v>87.06</v>
      </c>
      <c r="E226" s="73"/>
      <c r="F226" s="74">
        <f>SUM(D226,E227:E228)</f>
        <v>196.23000000000002</v>
      </c>
      <c r="G226" s="72">
        <f>SUM(G211,G214,G217,G220,G223)</f>
        <v>2518</v>
      </c>
      <c r="H226" s="73">
        <f>ROUND(G226/18,2)</f>
        <v>139.89</v>
      </c>
      <c r="I226" s="73"/>
      <c r="J226" s="74">
        <f>SUM(H226,I227:I228)</f>
        <v>191.71999999999997</v>
      </c>
      <c r="K226" s="72">
        <f>SUM(K211,K214,K217,K220,K223)</f>
        <v>1709</v>
      </c>
      <c r="L226" s="73">
        <f>ROUND(K226/18,2)</f>
        <v>94.94</v>
      </c>
      <c r="M226" s="73"/>
      <c r="N226" s="74">
        <f>SUM(L226,M227:M228)</f>
        <v>144.61</v>
      </c>
      <c r="O226" s="75">
        <f>SUM(C226,G226,K226)</f>
        <v>5794</v>
      </c>
      <c r="P226" s="76">
        <f>ROUND(O226/36,2)</f>
        <v>160.94</v>
      </c>
      <c r="Q226" s="77" t="s">
        <v>31</v>
      </c>
      <c r="R226" s="37">
        <f>SUM(P226,Q227:Q228)</f>
        <v>266.27</v>
      </c>
    </row>
    <row r="227" spans="1:18" ht="21.75">
      <c r="A227" s="86"/>
      <c r="B227" s="71" t="s">
        <v>17</v>
      </c>
      <c r="C227" s="72">
        <f>SUM(C212,C215,C218,C221,C224)</f>
        <v>1310</v>
      </c>
      <c r="D227" s="73">
        <f>ROUND(C227/12,2)</f>
        <v>109.17</v>
      </c>
      <c r="E227" s="73">
        <f>D227*1</f>
        <v>109.17</v>
      </c>
      <c r="F227" s="74"/>
      <c r="G227" s="72">
        <f>SUM(G212,G215,G218,G221,G224)</f>
        <v>622</v>
      </c>
      <c r="H227" s="73">
        <f>ROUND(G227/12,2)</f>
        <v>51.83</v>
      </c>
      <c r="I227" s="73">
        <f>H227*1</f>
        <v>51.83</v>
      </c>
      <c r="J227" s="74"/>
      <c r="K227" s="72">
        <f>SUM(K212,K215,K218,K221,K224)</f>
        <v>596</v>
      </c>
      <c r="L227" s="73">
        <f>ROUND(K227/12,2)</f>
        <v>49.67</v>
      </c>
      <c r="M227" s="73">
        <f>L227*1</f>
        <v>49.67</v>
      </c>
      <c r="N227" s="74"/>
      <c r="O227" s="75">
        <f>SUM(C227,G227,K227)</f>
        <v>2528</v>
      </c>
      <c r="P227" s="76">
        <f>ROUND(O227/24,2)</f>
        <v>105.33</v>
      </c>
      <c r="Q227" s="77">
        <f>P227*1</f>
        <v>105.33</v>
      </c>
      <c r="R227" s="37">
        <v>0</v>
      </c>
    </row>
    <row r="228" spans="1:18" ht="22.5" thickBot="1">
      <c r="A228" s="89"/>
      <c r="B228" s="78" t="s">
        <v>18</v>
      </c>
      <c r="C228" s="79">
        <f>SUM(C213,C216,C219,C222,C225)</f>
        <v>0</v>
      </c>
      <c r="D228" s="80">
        <f>ROUND(C228/12,2)</f>
        <v>0</v>
      </c>
      <c r="E228" s="80">
        <f>D228*1</f>
        <v>0</v>
      </c>
      <c r="F228" s="81"/>
      <c r="G228" s="79">
        <f>SUM(G213,G216,G219,G222,G225)</f>
        <v>0</v>
      </c>
      <c r="H228" s="80">
        <f>ROUND(G228/12,2)</f>
        <v>0</v>
      </c>
      <c r="I228" s="80">
        <f>H228*1</f>
        <v>0</v>
      </c>
      <c r="J228" s="81"/>
      <c r="K228" s="79">
        <f>SUM(K213,K216,K219,K222,K225)</f>
        <v>0</v>
      </c>
      <c r="L228" s="80">
        <f>ROUND(K228/12,2)</f>
        <v>0</v>
      </c>
      <c r="M228" s="80">
        <f>L228*1</f>
        <v>0</v>
      </c>
      <c r="N228" s="81"/>
      <c r="O228" s="82">
        <f>SUM(C228,G228,K228)</f>
        <v>0</v>
      </c>
      <c r="P228" s="83">
        <f>ROUND(O228/24,2)</f>
        <v>0</v>
      </c>
      <c r="Q228" s="84">
        <f>P228*1</f>
        <v>0</v>
      </c>
      <c r="R228" s="48">
        <v>0</v>
      </c>
    </row>
    <row r="229" spans="1:18" ht="21.75">
      <c r="A229" s="49" t="s">
        <v>86</v>
      </c>
      <c r="B229" s="64"/>
      <c r="C229" s="51"/>
      <c r="D229" s="52"/>
      <c r="E229" s="52"/>
      <c r="F229" s="53"/>
      <c r="G229" s="51"/>
      <c r="H229" s="52"/>
      <c r="I229" s="52"/>
      <c r="J229" s="53"/>
      <c r="K229" s="102"/>
      <c r="L229" s="52"/>
      <c r="M229" s="54"/>
      <c r="N229" s="53"/>
      <c r="O229" s="103"/>
      <c r="P229" s="58"/>
      <c r="Q229" s="62"/>
      <c r="R229" s="59"/>
    </row>
    <row r="230" spans="1:18" ht="21.75">
      <c r="A230" s="28" t="s">
        <v>15</v>
      </c>
      <c r="B230" s="29" t="s">
        <v>16</v>
      </c>
      <c r="C230" s="30"/>
      <c r="D230" s="31">
        <f>ROUND(C230/18,2)</f>
        <v>0</v>
      </c>
      <c r="E230" s="31"/>
      <c r="F230" s="32">
        <f>SUM(D230,E231:E232)</f>
        <v>0</v>
      </c>
      <c r="G230" s="30"/>
      <c r="H230" s="31">
        <f>ROUND(G230/18,2)</f>
        <v>0</v>
      </c>
      <c r="I230" s="31"/>
      <c r="J230" s="32">
        <f>SUM(H230,I231:I232)</f>
        <v>0</v>
      </c>
      <c r="K230" s="38"/>
      <c r="L230" s="31">
        <f>ROUND(K230/18,2)</f>
        <v>0</v>
      </c>
      <c r="M230" s="31"/>
      <c r="N230" s="32">
        <f>SUM(L230,M231:M232)</f>
        <v>0</v>
      </c>
      <c r="O230" s="34">
        <f>SUM(C230,G230,K230)</f>
        <v>0</v>
      </c>
      <c r="P230" s="35">
        <f>ROUND(O230/36,2)</f>
        <v>0</v>
      </c>
      <c r="Q230" s="36" t="s">
        <v>31</v>
      </c>
      <c r="R230" s="37">
        <f>SUM(P230,Q231:Q232)</f>
        <v>0</v>
      </c>
    </row>
    <row r="231" spans="1:18" ht="21.75">
      <c r="A231" s="86"/>
      <c r="B231" s="29" t="s">
        <v>17</v>
      </c>
      <c r="C231" s="30"/>
      <c r="D231" s="31">
        <f>ROUND(C231/12,2)</f>
        <v>0</v>
      </c>
      <c r="E231" s="31">
        <f>D231*1.8</f>
        <v>0</v>
      </c>
      <c r="F231" s="32"/>
      <c r="G231" s="30"/>
      <c r="H231" s="31">
        <f>ROUND(G231/12,2)</f>
        <v>0</v>
      </c>
      <c r="I231" s="31">
        <f>H231*1.8</f>
        <v>0</v>
      </c>
      <c r="J231" s="32"/>
      <c r="K231" s="38"/>
      <c r="L231" s="31">
        <f>ROUND(K231/12,2)</f>
        <v>0</v>
      </c>
      <c r="M231" s="31">
        <f>L231*1.8</f>
        <v>0</v>
      </c>
      <c r="N231" s="32"/>
      <c r="O231" s="69">
        <f>SUM(C231,G231,K231)</f>
        <v>0</v>
      </c>
      <c r="P231" s="36">
        <f>ROUND(O231/24,2)</f>
        <v>0</v>
      </c>
      <c r="Q231" s="36">
        <f>P231*1.8</f>
        <v>0</v>
      </c>
      <c r="R231" s="37">
        <v>0</v>
      </c>
    </row>
    <row r="232" spans="1:18" ht="22.5" thickBot="1">
      <c r="A232" s="89"/>
      <c r="B232" s="40" t="s">
        <v>18</v>
      </c>
      <c r="C232" s="41"/>
      <c r="D232" s="42">
        <f>ROUND(C232/12,2)</f>
        <v>0</v>
      </c>
      <c r="E232" s="42">
        <f>D232*1.8</f>
        <v>0</v>
      </c>
      <c r="F232" s="43"/>
      <c r="G232" s="41"/>
      <c r="H232" s="42">
        <f>ROUND(G232/12,2)</f>
        <v>0</v>
      </c>
      <c r="I232" s="42">
        <f>H232*1.8</f>
        <v>0</v>
      </c>
      <c r="J232" s="43"/>
      <c r="K232" s="44"/>
      <c r="L232" s="42">
        <f>ROUND(K232/12,2)</f>
        <v>0</v>
      </c>
      <c r="M232" s="42">
        <f>L232*1.8</f>
        <v>0</v>
      </c>
      <c r="N232" s="43"/>
      <c r="O232" s="93">
        <f>SUM(C232,G232,K232)</f>
        <v>0</v>
      </c>
      <c r="P232" s="47">
        <f>ROUND(O232/24,2)</f>
        <v>0</v>
      </c>
      <c r="Q232" s="47">
        <f>P232*1.8</f>
        <v>0</v>
      </c>
      <c r="R232" s="48">
        <v>0</v>
      </c>
    </row>
    <row r="233" spans="1:18" ht="21.75">
      <c r="A233" s="49" t="s">
        <v>87</v>
      </c>
      <c r="B233" s="64"/>
      <c r="C233" s="51"/>
      <c r="D233" s="52"/>
      <c r="E233" s="52"/>
      <c r="F233" s="53"/>
      <c r="G233" s="51"/>
      <c r="H233" s="52"/>
      <c r="I233" s="52"/>
      <c r="J233" s="53"/>
      <c r="K233" s="102"/>
      <c r="L233" s="52"/>
      <c r="M233" s="52"/>
      <c r="N233" s="53"/>
      <c r="O233" s="103"/>
      <c r="P233" s="58"/>
      <c r="Q233" s="58"/>
      <c r="R233" s="59"/>
    </row>
    <row r="234" spans="1:18" ht="21.75">
      <c r="A234" s="28" t="s">
        <v>15</v>
      </c>
      <c r="B234" s="29" t="s">
        <v>16</v>
      </c>
      <c r="C234" s="30"/>
      <c r="D234" s="31">
        <f>ROUND(C234/18,2)</f>
        <v>0</v>
      </c>
      <c r="E234" s="31"/>
      <c r="F234" s="32">
        <f>SUM(D234,E235:E236)</f>
        <v>1062</v>
      </c>
      <c r="G234" s="30"/>
      <c r="H234" s="31">
        <f>ROUND(G234/18,2)</f>
        <v>0</v>
      </c>
      <c r="I234" s="31"/>
      <c r="J234" s="32">
        <f>SUM(H234,I235:I236)</f>
        <v>72</v>
      </c>
      <c r="K234" s="30"/>
      <c r="L234" s="31">
        <f>ROUND(K234/18,2)</f>
        <v>0</v>
      </c>
      <c r="M234" s="31"/>
      <c r="N234" s="32">
        <f>SUM(L234,M235:M236)</f>
        <v>196.20000000000002</v>
      </c>
      <c r="O234" s="34">
        <f>SUM(C234,G234,K234)</f>
        <v>0</v>
      </c>
      <c r="P234" s="35">
        <f>ROUND(O234/36,2)</f>
        <v>0</v>
      </c>
      <c r="Q234" s="36" t="s">
        <v>31</v>
      </c>
      <c r="R234" s="37">
        <f>SUM(P234,Q235:Q236)</f>
        <v>665.1</v>
      </c>
    </row>
    <row r="235" spans="1:18" ht="21.75">
      <c r="A235" s="86"/>
      <c r="B235" s="29" t="s">
        <v>17</v>
      </c>
      <c r="C235" s="30">
        <f>5193+106+1059+68+654</f>
        <v>7080</v>
      </c>
      <c r="D235" s="31">
        <f>ROUND(C235/12,2)</f>
        <v>590</v>
      </c>
      <c r="E235" s="31">
        <f>D235*1.8</f>
        <v>1062</v>
      </c>
      <c r="F235" s="32"/>
      <c r="G235" s="30">
        <v>480</v>
      </c>
      <c r="H235" s="31">
        <f>ROUND(G235/12,2)</f>
        <v>40</v>
      </c>
      <c r="I235" s="31">
        <f>H235*1.8</f>
        <v>72</v>
      </c>
      <c r="J235" s="32"/>
      <c r="K235" s="30">
        <f>558+576+174</f>
        <v>1308</v>
      </c>
      <c r="L235" s="31">
        <f>ROUND(K235/12,2)</f>
        <v>109</v>
      </c>
      <c r="M235" s="31">
        <f>L235*1.8</f>
        <v>196.20000000000002</v>
      </c>
      <c r="N235" s="32"/>
      <c r="O235" s="69">
        <f>SUM(C235,G235,K235)</f>
        <v>8868</v>
      </c>
      <c r="P235" s="36">
        <f>ROUND(O235/24,2)</f>
        <v>369.5</v>
      </c>
      <c r="Q235" s="36">
        <f>P235*1.8</f>
        <v>665.1</v>
      </c>
      <c r="R235" s="37">
        <v>0</v>
      </c>
    </row>
    <row r="236" spans="1:18" ht="22.5" thickBot="1">
      <c r="A236" s="89"/>
      <c r="B236" s="40" t="s">
        <v>18</v>
      </c>
      <c r="C236" s="41"/>
      <c r="D236" s="42">
        <f>ROUND(C236/12,2)</f>
        <v>0</v>
      </c>
      <c r="E236" s="42">
        <f>D236*1.8</f>
        <v>0</v>
      </c>
      <c r="F236" s="43"/>
      <c r="G236" s="41"/>
      <c r="H236" s="42">
        <f>ROUND(G236/12,2)</f>
        <v>0</v>
      </c>
      <c r="I236" s="42">
        <f>H236*1.8</f>
        <v>0</v>
      </c>
      <c r="J236" s="43"/>
      <c r="K236" s="41"/>
      <c r="L236" s="42">
        <f>ROUND(K236/12,2)</f>
        <v>0</v>
      </c>
      <c r="M236" s="42">
        <f>L236*1.8</f>
        <v>0</v>
      </c>
      <c r="N236" s="43"/>
      <c r="O236" s="93">
        <f>SUM(C236,G236,K236)</f>
        <v>0</v>
      </c>
      <c r="P236" s="47">
        <f>ROUND(O236/24,2)</f>
        <v>0</v>
      </c>
      <c r="Q236" s="47">
        <f>P236*1.8</f>
        <v>0</v>
      </c>
      <c r="R236" s="48">
        <v>0</v>
      </c>
    </row>
    <row r="237" spans="1:18" ht="21.75">
      <c r="A237" s="49" t="s">
        <v>88</v>
      </c>
      <c r="B237" s="64"/>
      <c r="C237" s="51"/>
      <c r="D237" s="52"/>
      <c r="E237" s="52"/>
      <c r="F237" s="53"/>
      <c r="G237" s="51"/>
      <c r="H237" s="52"/>
      <c r="I237" s="52"/>
      <c r="J237" s="53"/>
      <c r="K237" s="102"/>
      <c r="L237" s="52"/>
      <c r="M237" s="52"/>
      <c r="N237" s="53"/>
      <c r="O237" s="103"/>
      <c r="P237" s="58"/>
      <c r="Q237" s="58"/>
      <c r="R237" s="59"/>
    </row>
    <row r="238" spans="1:18" ht="21.75">
      <c r="A238" s="28" t="s">
        <v>31</v>
      </c>
      <c r="B238" s="29" t="s">
        <v>16</v>
      </c>
      <c r="C238" s="30"/>
      <c r="D238" s="31">
        <f>ROUND(C238/18,2)</f>
        <v>0</v>
      </c>
      <c r="E238" s="31"/>
      <c r="F238" s="32">
        <f>SUM(D238,E239:E240)</f>
        <v>1758.7440000000001</v>
      </c>
      <c r="G238" s="30"/>
      <c r="H238" s="31">
        <f>ROUND(G238/18,2)</f>
        <v>0</v>
      </c>
      <c r="I238" s="31"/>
      <c r="J238" s="32">
        <f>SUM(H238,I239:I240)</f>
        <v>1847.394</v>
      </c>
      <c r="K238" s="38"/>
      <c r="L238" s="31">
        <f>ROUND(K238/18,2)</f>
        <v>0</v>
      </c>
      <c r="M238" s="31"/>
      <c r="N238" s="32">
        <f>SUM(L238,M239:M240)</f>
        <v>1258.956</v>
      </c>
      <c r="O238" s="34">
        <f>SUM(C238,G238,K238)</f>
        <v>0</v>
      </c>
      <c r="P238" s="35">
        <f>ROUND(O238/36,2)</f>
        <v>0</v>
      </c>
      <c r="Q238" s="36" t="s">
        <v>31</v>
      </c>
      <c r="R238" s="37">
        <f>SUM(P238,Q239:Q240)</f>
        <v>2432.556</v>
      </c>
    </row>
    <row r="239" spans="1:18" ht="21.75">
      <c r="A239" s="86"/>
      <c r="B239" s="29" t="s">
        <v>17</v>
      </c>
      <c r="C239" s="30">
        <f>228+11035</f>
        <v>11263</v>
      </c>
      <c r="D239" s="31">
        <f>ROUND(C239/12,2)</f>
        <v>938.58</v>
      </c>
      <c r="E239" s="31">
        <f>D239*1.8</f>
        <v>1689.4440000000002</v>
      </c>
      <c r="F239" s="32"/>
      <c r="G239" s="30">
        <f>111+11337+256</f>
        <v>11704</v>
      </c>
      <c r="H239" s="31">
        <f>ROUND(G239/12,2)</f>
        <v>975.33</v>
      </c>
      <c r="I239" s="97">
        <f>H239*1.8</f>
        <v>1755.594</v>
      </c>
      <c r="J239" s="32"/>
      <c r="K239" s="38">
        <f>9+8309</f>
        <v>8318</v>
      </c>
      <c r="L239" s="31">
        <f>ROUND(K239/12,2)</f>
        <v>693.17</v>
      </c>
      <c r="M239" s="31">
        <f>L239*1.8</f>
        <v>1247.706</v>
      </c>
      <c r="N239" s="32"/>
      <c r="O239" s="69">
        <f>SUM(C239,G239,K239)</f>
        <v>31285</v>
      </c>
      <c r="P239" s="36">
        <f>ROUND(O239/24,2)</f>
        <v>1303.54</v>
      </c>
      <c r="Q239" s="36">
        <f>P239*1.8</f>
        <v>2346.372</v>
      </c>
      <c r="R239" s="37">
        <v>0</v>
      </c>
    </row>
    <row r="240" spans="1:18" ht="22.5" thickBot="1">
      <c r="A240" s="89"/>
      <c r="B240" s="40" t="s">
        <v>18</v>
      </c>
      <c r="C240" s="41">
        <v>462</v>
      </c>
      <c r="D240" s="42">
        <f>ROUND(C240/12,2)</f>
        <v>38.5</v>
      </c>
      <c r="E240" s="42">
        <f>D240*1.8</f>
        <v>69.3</v>
      </c>
      <c r="F240" s="43"/>
      <c r="G240" s="41">
        <v>612</v>
      </c>
      <c r="H240" s="42">
        <f>ROUND(G240/12,2)</f>
        <v>51</v>
      </c>
      <c r="I240" s="42">
        <f>H240*1.8</f>
        <v>91.8</v>
      </c>
      <c r="J240" s="43"/>
      <c r="K240" s="44">
        <v>75</v>
      </c>
      <c r="L240" s="42">
        <f>ROUND(K240/12,2)</f>
        <v>6.25</v>
      </c>
      <c r="M240" s="42">
        <f>L240*1.8</f>
        <v>11.25</v>
      </c>
      <c r="N240" s="43"/>
      <c r="O240" s="93">
        <f>SUM(C240,G240,K240)</f>
        <v>1149</v>
      </c>
      <c r="P240" s="47">
        <f>ROUND(O240/24,2)</f>
        <v>47.88</v>
      </c>
      <c r="Q240" s="47">
        <f>P240*1.8</f>
        <v>86.18400000000001</v>
      </c>
      <c r="R240" s="48">
        <v>0</v>
      </c>
    </row>
    <row r="241" spans="1:18" ht="21.75">
      <c r="A241" s="49" t="s">
        <v>89</v>
      </c>
      <c r="B241" s="64"/>
      <c r="C241" s="51"/>
      <c r="D241" s="52"/>
      <c r="E241" s="52"/>
      <c r="F241" s="53"/>
      <c r="G241" s="51"/>
      <c r="H241" s="52"/>
      <c r="I241" s="52"/>
      <c r="J241" s="53"/>
      <c r="K241" s="102"/>
      <c r="L241" s="52"/>
      <c r="M241" s="52"/>
      <c r="N241" s="53"/>
      <c r="O241" s="103"/>
      <c r="P241" s="58"/>
      <c r="Q241" s="58"/>
      <c r="R241" s="59"/>
    </row>
    <row r="242" spans="1:18" ht="21.75">
      <c r="A242" s="28" t="s">
        <v>15</v>
      </c>
      <c r="B242" s="29" t="s">
        <v>16</v>
      </c>
      <c r="C242" s="30"/>
      <c r="D242" s="31">
        <f>ROUND(C242/18,2)</f>
        <v>0</v>
      </c>
      <c r="E242" s="31"/>
      <c r="F242" s="32">
        <f>SUM(D242,E243:E244)</f>
        <v>0</v>
      </c>
      <c r="G242" s="30"/>
      <c r="H242" s="31">
        <f>ROUND(G242/18,2)</f>
        <v>0</v>
      </c>
      <c r="I242" s="31"/>
      <c r="J242" s="32">
        <f>SUM(H242,I243:I244)</f>
        <v>0</v>
      </c>
      <c r="K242" s="30"/>
      <c r="L242" s="31">
        <f>ROUND(K242/18,2)</f>
        <v>0</v>
      </c>
      <c r="M242" s="31"/>
      <c r="N242" s="32">
        <f>SUM(L242,M243:M244)</f>
        <v>0</v>
      </c>
      <c r="O242" s="34">
        <f>SUM(C242,G242,K242)</f>
        <v>0</v>
      </c>
      <c r="P242" s="35">
        <f>ROUND(O242/36,2)</f>
        <v>0</v>
      </c>
      <c r="Q242" s="36" t="s">
        <v>31</v>
      </c>
      <c r="R242" s="37">
        <f>SUM(P242,Q243:Q244)</f>
        <v>0</v>
      </c>
    </row>
    <row r="243" spans="1:18" ht="21.75">
      <c r="A243" s="86"/>
      <c r="B243" s="29" t="s">
        <v>17</v>
      </c>
      <c r="C243" s="30"/>
      <c r="D243" s="31">
        <f>ROUND(C243/12,2)</f>
        <v>0</v>
      </c>
      <c r="E243" s="31">
        <f>D243*1.8</f>
        <v>0</v>
      </c>
      <c r="F243" s="32"/>
      <c r="G243" s="30"/>
      <c r="H243" s="31">
        <f>ROUND(G243/12,2)</f>
        <v>0</v>
      </c>
      <c r="I243" s="31">
        <f>H243*1.8</f>
        <v>0</v>
      </c>
      <c r="J243" s="32"/>
      <c r="K243" s="30"/>
      <c r="L243" s="31">
        <f>ROUND(K243/12,2)</f>
        <v>0</v>
      </c>
      <c r="M243" s="31">
        <f>L243*1.8</f>
        <v>0</v>
      </c>
      <c r="N243" s="32"/>
      <c r="O243" s="69">
        <f>SUM(C243,G243,K243)</f>
        <v>0</v>
      </c>
      <c r="P243" s="36">
        <f>ROUND(O243/24,2)</f>
        <v>0</v>
      </c>
      <c r="Q243" s="36">
        <f>P243*1.8</f>
        <v>0</v>
      </c>
      <c r="R243" s="37">
        <v>0</v>
      </c>
    </row>
    <row r="244" spans="1:18" ht="22.5" thickBot="1">
      <c r="A244" s="89"/>
      <c r="B244" s="40" t="s">
        <v>18</v>
      </c>
      <c r="C244" s="41"/>
      <c r="D244" s="42">
        <f>ROUND(C244/12,2)</f>
        <v>0</v>
      </c>
      <c r="E244" s="42">
        <f>D244*1.8</f>
        <v>0</v>
      </c>
      <c r="F244" s="43"/>
      <c r="G244" s="41"/>
      <c r="H244" s="42">
        <f>ROUND(G244/12,2)</f>
        <v>0</v>
      </c>
      <c r="I244" s="42">
        <f>H244*1.8</f>
        <v>0</v>
      </c>
      <c r="J244" s="43"/>
      <c r="K244" s="41"/>
      <c r="L244" s="42">
        <f>ROUND(K244/12,2)</f>
        <v>0</v>
      </c>
      <c r="M244" s="42">
        <f>L244*1.8</f>
        <v>0</v>
      </c>
      <c r="N244" s="43"/>
      <c r="O244" s="93">
        <f>SUM(C244,G244,K244)</f>
        <v>0</v>
      </c>
      <c r="P244" s="47">
        <f>ROUND(O244/24,2)</f>
        <v>0</v>
      </c>
      <c r="Q244" s="47">
        <f>P244*1.8</f>
        <v>0</v>
      </c>
      <c r="R244" s="48">
        <v>0</v>
      </c>
    </row>
    <row r="245" spans="1:18" ht="21.75">
      <c r="A245" s="49" t="s">
        <v>90</v>
      </c>
      <c r="B245" s="64"/>
      <c r="C245" s="51"/>
      <c r="D245" s="52"/>
      <c r="E245" s="52"/>
      <c r="F245" s="53"/>
      <c r="G245" s="51"/>
      <c r="H245" s="52"/>
      <c r="I245" s="52"/>
      <c r="J245" s="53"/>
      <c r="K245" s="102"/>
      <c r="L245" s="52"/>
      <c r="M245" s="52"/>
      <c r="N245" s="53"/>
      <c r="O245" s="103"/>
      <c r="P245" s="58"/>
      <c r="Q245" s="58"/>
      <c r="R245" s="59"/>
    </row>
    <row r="246" spans="1:18" ht="21.75">
      <c r="A246" s="28" t="s">
        <v>15</v>
      </c>
      <c r="B246" s="29" t="s">
        <v>16</v>
      </c>
      <c r="C246" s="30">
        <v>14145</v>
      </c>
      <c r="D246" s="31">
        <f>ROUND(C246/18,2)</f>
        <v>785.83</v>
      </c>
      <c r="E246" s="31"/>
      <c r="F246" s="32">
        <f>SUM(D246,E247:E248)</f>
        <v>887.5300000000001</v>
      </c>
      <c r="G246" s="30">
        <v>15945</v>
      </c>
      <c r="H246" s="31">
        <f>ROUND(G246/18,2)</f>
        <v>885.83</v>
      </c>
      <c r="I246" s="31"/>
      <c r="J246" s="32">
        <f>SUM(H246,I247:I248)</f>
        <v>1049.3239999999998</v>
      </c>
      <c r="K246" s="30">
        <v>1131</v>
      </c>
      <c r="L246" s="31">
        <f>ROUND(K246/18,2)</f>
        <v>62.83</v>
      </c>
      <c r="M246" s="31"/>
      <c r="N246" s="32">
        <f>SUM(L246,M247:M248)</f>
        <v>310.024</v>
      </c>
      <c r="O246" s="34">
        <f>SUM(C246,G246,K246)</f>
        <v>31221</v>
      </c>
      <c r="P246" s="35">
        <f>ROUND(O246/36,2)</f>
        <v>867.25</v>
      </c>
      <c r="Q246" s="36" t="s">
        <v>31</v>
      </c>
      <c r="R246" s="37">
        <f>SUM(P246,Q247:Q248)</f>
        <v>1123.462</v>
      </c>
    </row>
    <row r="247" spans="1:18" ht="21.75">
      <c r="A247" s="86"/>
      <c r="B247" s="29" t="s">
        <v>17</v>
      </c>
      <c r="C247" s="30">
        <v>648</v>
      </c>
      <c r="D247" s="31">
        <f>ROUND(C247/12,2)</f>
        <v>54</v>
      </c>
      <c r="E247" s="31">
        <f>D247*1.8</f>
        <v>97.2</v>
      </c>
      <c r="F247" s="32"/>
      <c r="G247" s="30">
        <v>1020</v>
      </c>
      <c r="H247" s="31">
        <f>ROUND(G247/12,2)</f>
        <v>85</v>
      </c>
      <c r="I247" s="31">
        <f>H247*1.8</f>
        <v>153</v>
      </c>
      <c r="J247" s="32"/>
      <c r="K247" s="30">
        <f>1030+398+142</f>
        <v>1570</v>
      </c>
      <c r="L247" s="31">
        <f>ROUND(K247/12,2)</f>
        <v>130.83</v>
      </c>
      <c r="M247" s="31">
        <f>L247*1.8</f>
        <v>235.49400000000003</v>
      </c>
      <c r="N247" s="32"/>
      <c r="O247" s="69">
        <f>SUM(C247,G247,K247)</f>
        <v>3238</v>
      </c>
      <c r="P247" s="36">
        <f>ROUND(O247/24,2)</f>
        <v>134.92</v>
      </c>
      <c r="Q247" s="36">
        <f>P247*1.8</f>
        <v>242.856</v>
      </c>
      <c r="R247" s="37">
        <v>0</v>
      </c>
    </row>
    <row r="248" spans="1:18" ht="22.5" thickBot="1">
      <c r="A248" s="89"/>
      <c r="B248" s="40" t="s">
        <v>18</v>
      </c>
      <c r="C248" s="41">
        <v>30</v>
      </c>
      <c r="D248" s="42">
        <f>ROUND(C248/12,2)</f>
        <v>2.5</v>
      </c>
      <c r="E248" s="42">
        <f>D248*1.8</f>
        <v>4.5</v>
      </c>
      <c r="F248" s="43"/>
      <c r="G248" s="41">
        <v>70</v>
      </c>
      <c r="H248" s="42">
        <f>ROUND(G248/12,2)</f>
        <v>5.83</v>
      </c>
      <c r="I248" s="42">
        <f>H248*1.8</f>
        <v>10.494</v>
      </c>
      <c r="J248" s="43"/>
      <c r="K248" s="41">
        <v>78</v>
      </c>
      <c r="L248" s="42">
        <f>ROUND(K248/12,2)</f>
        <v>6.5</v>
      </c>
      <c r="M248" s="42">
        <f>L248*1.8</f>
        <v>11.700000000000001</v>
      </c>
      <c r="N248" s="43"/>
      <c r="O248" s="93">
        <f>SUM(C248,G248,K248)</f>
        <v>178</v>
      </c>
      <c r="P248" s="47">
        <f>ROUND(O248/24,2)</f>
        <v>7.42</v>
      </c>
      <c r="Q248" s="47">
        <f>P248*1.8</f>
        <v>13.356</v>
      </c>
      <c r="R248" s="48">
        <v>0</v>
      </c>
    </row>
    <row r="249" spans="1:18" s="2" customFormat="1" ht="21.75">
      <c r="A249" s="104" t="s">
        <v>91</v>
      </c>
      <c r="B249" s="105" t="s">
        <v>16</v>
      </c>
      <c r="C249" s="106">
        <f>SUM(C5,C9,C13,C41,C45,C49,C86,C102,C106,C110,C144,C148,C170,C174,C202,C207,C226,C230,C234,C238,C242,C246)</f>
        <v>200021</v>
      </c>
      <c r="D249" s="106">
        <f>SUM(D5,D9,D13,D41,D45,D49,D86,D102,D106,D110,D144,D148,D170,D174,D202,D207,D226,D230,D234,D238,D242,D246)</f>
        <v>11112.29</v>
      </c>
      <c r="E249" s="106"/>
      <c r="F249" s="107">
        <f>ROUND(SUM(D249,E250:E252),2)</f>
        <v>17595.1</v>
      </c>
      <c r="G249" s="106">
        <f>SUM(G5,G9,G13,G41,G45,G49,G86,G102,G106,G110,G144,G148,G170,G174,G202,G207,G226,G230,G234,G238,G242,G246)</f>
        <v>191522</v>
      </c>
      <c r="H249" s="106">
        <f>SUM(H5,H9,H13,H41,H45,H49,H86,H102,H106,H110,H144,H148,H170,H174,H202,H207,H226,H230,H234,H238,H242,H246)</f>
        <v>10640.11</v>
      </c>
      <c r="I249" s="106"/>
      <c r="J249" s="107">
        <f>ROUND(SUM(H249,I250:I252),2)</f>
        <v>15521.97</v>
      </c>
      <c r="K249" s="106">
        <f>SUM(K5,K9,K13,K41,K45,K49,K86,K102,K106,K110,K144,K148,K170,K174,K202,K207,K226,K230,K234,K238,K242,K246)</f>
        <v>77164</v>
      </c>
      <c r="L249" s="106">
        <f>SUM(L5,L9,L13,L41,L45,L49,L86,L102,L106,L110,L144,L148,L170,L174,L202,L207,L226,L230,L234,L238,L242,L246)</f>
        <v>4286.869999999999</v>
      </c>
      <c r="M249" s="106"/>
      <c r="N249" s="107">
        <f>ROUND(SUM(L249,M250:M252),2)</f>
        <v>8368.92</v>
      </c>
      <c r="O249" s="106">
        <f>SUM(O5,O9,O13,O41,O45,O49,O86,O102,O106,O110,O144,O148,O170,O174,O202,O207,O226,O230,O234,O238,O242,O246)</f>
        <v>468707</v>
      </c>
      <c r="P249" s="106">
        <f>SUM(P5,P9,P13,P41,P45,P49,P86,P102,P106,P110,P144,P148,P170,P174,P202,P207,P226,P230,P234,P238,P242,P246)</f>
        <v>13019.640000000003</v>
      </c>
      <c r="Q249" s="106">
        <f>SUM(Q5,Q9,Q13,Q41,Q45,Q49,Q86,Q102,Q106,Q110,Q144,Q148,Q170,Q174,Q202,Q207,Q226,Q230,Q234,Q238,Q242,Q246)</f>
        <v>0</v>
      </c>
      <c r="R249" s="107">
        <f>ROUND(SUM(P249,Q250:Q252),2)</f>
        <v>20743.04</v>
      </c>
    </row>
    <row r="250" spans="1:18" s="2" customFormat="1" ht="21.75">
      <c r="A250" s="108"/>
      <c r="B250" s="105" t="s">
        <v>72</v>
      </c>
      <c r="C250" s="106">
        <f>SUM(C203)</f>
        <v>0</v>
      </c>
      <c r="D250" s="106">
        <f>SUM(D203)</f>
        <v>0</v>
      </c>
      <c r="E250" s="106">
        <f>SUM(E203)</f>
        <v>0</v>
      </c>
      <c r="F250" s="109">
        <v>0</v>
      </c>
      <c r="G250" s="106">
        <f>SUM(G203)</f>
        <v>0</v>
      </c>
      <c r="H250" s="106">
        <f>SUM(H203)</f>
        <v>0</v>
      </c>
      <c r="I250" s="106">
        <f>SUM(I203)</f>
        <v>0</v>
      </c>
      <c r="J250" s="109">
        <v>0</v>
      </c>
      <c r="K250" s="106">
        <f>SUM(K203)</f>
        <v>0</v>
      </c>
      <c r="L250" s="106">
        <f>SUM(L203)</f>
        <v>0</v>
      </c>
      <c r="M250" s="106">
        <f>SUM(M203)</f>
        <v>0</v>
      </c>
      <c r="N250" s="109">
        <v>0</v>
      </c>
      <c r="O250" s="106">
        <f>SUM(O203)</f>
        <v>0</v>
      </c>
      <c r="P250" s="106">
        <f>SUM(P203)</f>
        <v>0</v>
      </c>
      <c r="Q250" s="106">
        <f>SUM(Q203)</f>
        <v>0</v>
      </c>
      <c r="R250" s="109">
        <v>0</v>
      </c>
    </row>
    <row r="251" spans="1:18" s="2" customFormat="1" ht="21.75">
      <c r="A251" s="108"/>
      <c r="B251" s="105" t="s">
        <v>17</v>
      </c>
      <c r="C251" s="110">
        <f>SUM(C6,C10,C14,C42,C46,C50,C87,C103,C107,C111,C145,C149,C171,C175,C204,C208,C227,C231,C235,C239,C243,C247)</f>
        <v>45169</v>
      </c>
      <c r="D251" s="110">
        <f>SUM(D6,D10,D14,D42,D46,D50,D87,D103,D107,D111,D145,D149,D171,D175,D204,D208,D227,D231,D235,D239,D243,D247)</f>
        <v>3764.08</v>
      </c>
      <c r="E251" s="110">
        <f>SUM(E6,E10,E14,E42,E46,E50,E87,E103,E107,E111,E145,E149,E171,E175,E204,E208,E227,E231,E235,E239,E243,E247)</f>
        <v>6317.7660000000005</v>
      </c>
      <c r="F251" s="109">
        <v>0</v>
      </c>
      <c r="G251" s="110">
        <f>SUM(G6,G10,G14,G42,G46,G50,G87,G103,G107,G111,G145,G149,G171,G175,G204,G208,G227,G231,G235,G239,G243,G247)</f>
        <v>33955</v>
      </c>
      <c r="H251" s="110">
        <f>SUM(H6,H10,H14,H42,H46,H50,H87,H103,H107,H111,H145,H149,H171,H175,H204,H208,H227,H231,H235,H239,H243,H247)</f>
        <v>2829.5899999999997</v>
      </c>
      <c r="I251" s="110">
        <f>SUM(I6,I10,I14,I42,I46,I50,I87,I103,I107,I111,I145,I149,I171,I175,I204,I208,I227,I231,I235,I239,I243,I247)</f>
        <v>4733.745</v>
      </c>
      <c r="J251" s="109">
        <v>0</v>
      </c>
      <c r="K251" s="110">
        <f>SUM(K6,K10,K14,K42,K46,K50,K87,K103,K107,K111,K145,K149,K171,K175,K204,K208,K227,K231,K235,K239,K243,K247)</f>
        <v>28725</v>
      </c>
      <c r="L251" s="110">
        <f>SUM(L6,L10,L14,L42,L46,L50,L87,L103,L107,L111,L145,L149,L171,L175,L204,L208,L227,L231,L235,L239,L243,L247)</f>
        <v>2393.7599999999998</v>
      </c>
      <c r="M251" s="110">
        <f>SUM(M6,M10,M14,M42,M46,M50,M87,M103,M107,M111,M145,M149,M171,M175,M204,M208,M227,M231,M235,M239,M243,M247)</f>
        <v>3997.22</v>
      </c>
      <c r="N251" s="109">
        <v>0</v>
      </c>
      <c r="O251" s="110">
        <f>SUM(O6,O10,O14,O42,O46,O50,O87,O103,O107,O111,O145,O149,O171,O175,O204,O208,O227,O231,O235,O239,O243,O247)</f>
        <v>107849</v>
      </c>
      <c r="P251" s="110">
        <f>SUM(P6,P10,P14,P42,P46,P50,P87,P103,P107,P111,P145,P149,P171,P175,P204,P208,P227,P231,P235,P239,P243,P247)</f>
        <v>4493.72</v>
      </c>
      <c r="Q251" s="110">
        <f>SUM(Q6,Q10,Q14,Q42,Q46,Q50,Q87,Q103,Q107,Q111,Q145,Q149,Q171,Q175,Q204,Q208,Q227,Q231,Q235,Q239,Q243,Q247)</f>
        <v>7524.376</v>
      </c>
      <c r="R251" s="109">
        <v>0</v>
      </c>
    </row>
    <row r="252" spans="1:18" s="2" customFormat="1" ht="22.5" thickBot="1">
      <c r="A252" s="111"/>
      <c r="B252" s="112" t="s">
        <v>18</v>
      </c>
      <c r="C252" s="113">
        <f>SUM(C7,C11,C15,C43,C47,C51,C88,C104,C108,C112,C146,C150,C172,C176,C205,C209,C228,C232,C236,C240,C244,C248)</f>
        <v>1112</v>
      </c>
      <c r="D252" s="113">
        <f>SUM(D7,D11,D15,D43,D47,D51,D88,D104,D108,D112,D146,D150,D172,D176,D205,D209,D228,D232,D236,D240,D244,D248)</f>
        <v>92.67</v>
      </c>
      <c r="E252" s="113">
        <f>SUM(E7,E11,E15,E43,E47,E51,E88,E104,E108,E112,E146,E150,E172,E176,E205,E209,E228,E232,E236,E240,E244,E248)</f>
        <v>165.04000000000002</v>
      </c>
      <c r="F252" s="114">
        <v>0</v>
      </c>
      <c r="G252" s="113">
        <f>SUM(G7,G11,G15,G43,G47,G51,G88,G104,G108,G112,G146,G150,G172,G176,G205,G209,G228,G232,G236,G240,G244,G248)</f>
        <v>1009</v>
      </c>
      <c r="H252" s="113">
        <f>SUM(H7,H11,H15,H43,H47,H51,H88,H104,H108,H112,H146,H150,H172,H176,H205,H209,H228,H232,H236,H240,H244,H248)</f>
        <v>84.08</v>
      </c>
      <c r="I252" s="113">
        <f>SUM(I7,I11,I15,I43,I47,I51,I88,I104,I108,I112,I146,I150,I172,I176,I205,I209,I228,I232,I236,I240,I244,I248)</f>
        <v>148.119</v>
      </c>
      <c r="J252" s="114">
        <v>0</v>
      </c>
      <c r="K252" s="113">
        <f>SUM(K7,K11,K15,K43,K47,K51,K88,K104,K108,K112,K146,K150,K172,K176,K205,K209,K228,K232,K236,K240,K244,K248)</f>
        <v>636</v>
      </c>
      <c r="L252" s="113">
        <f>SUM(L7,L11,L15,L43,L47,L51,L88,L104,L108,L112,L146,L150,L172,L176,L205,L209,L228,L232,L236,L240,L244,L248)</f>
        <v>53</v>
      </c>
      <c r="M252" s="113">
        <f>SUM(M7,M11,M15,M43,M47,M51,M88,M104,M108,M112,M146,M150,M172,M176,M205,M209,M228,M232,M236,M240,M244,M248)</f>
        <v>84.825</v>
      </c>
      <c r="N252" s="114">
        <v>0</v>
      </c>
      <c r="O252" s="113">
        <f>SUM(O7,O11,O15,O43,O47,O51,O88,O104,O108,O112,O146,O150,O172,O176,O205,O209,O228,O232,O236,O240,O244,O248)</f>
        <v>2757</v>
      </c>
      <c r="P252" s="113">
        <f>SUM(P7,P11,P15,P43,P47,P51,P88,P104,P108,P112,P146,P150,P172,P176,P205,P209,P228,P232,P236,P240,P244,P248)</f>
        <v>114.89</v>
      </c>
      <c r="Q252" s="113">
        <f>SUM(Q7,Q11,Q15,Q43,Q47,Q51,Q88,Q104,Q108,Q112,Q146,Q150,Q172,Q176,Q205,Q209,Q228,Q232,Q236,Q240,Q244,Q248)</f>
        <v>199.019</v>
      </c>
      <c r="R252" s="114">
        <v>0</v>
      </c>
    </row>
    <row r="253" spans="1:18" ht="21.75">
      <c r="A253" s="115" t="s">
        <v>92</v>
      </c>
      <c r="B253" s="116"/>
      <c r="C253" s="117"/>
      <c r="D253" s="118"/>
      <c r="E253" s="118"/>
      <c r="F253" s="119"/>
      <c r="G253" s="117"/>
      <c r="H253" s="118"/>
      <c r="I253" s="120"/>
      <c r="J253" s="119"/>
      <c r="K253" s="121"/>
      <c r="L253" s="118"/>
      <c r="M253" s="120"/>
      <c r="N253" s="119"/>
      <c r="O253" s="121"/>
      <c r="P253" s="120"/>
      <c r="Q253" s="120"/>
      <c r="R253" s="122"/>
    </row>
    <row r="254" spans="1:18" ht="21.75">
      <c r="A254" s="70" t="s">
        <v>93</v>
      </c>
      <c r="B254" s="123"/>
      <c r="C254" s="30"/>
      <c r="D254" s="31"/>
      <c r="E254" s="31"/>
      <c r="F254" s="32"/>
      <c r="G254" s="30"/>
      <c r="H254" s="31"/>
      <c r="I254" s="97"/>
      <c r="J254" s="32"/>
      <c r="K254" s="124"/>
      <c r="L254" s="31"/>
      <c r="M254" s="97"/>
      <c r="N254" s="32"/>
      <c r="O254" s="88"/>
      <c r="P254" s="35"/>
      <c r="Q254" s="35"/>
      <c r="R254" s="37"/>
    </row>
    <row r="255" spans="1:18" ht="21.75">
      <c r="A255" s="28" t="s">
        <v>15</v>
      </c>
      <c r="B255" s="29" t="s">
        <v>16</v>
      </c>
      <c r="C255" s="30">
        <f>11+162+12</f>
        <v>185</v>
      </c>
      <c r="D255" s="31">
        <f>ROUND(C255/18,2)</f>
        <v>10.28</v>
      </c>
      <c r="E255" s="31"/>
      <c r="F255" s="32">
        <f>SUM(D255,E256:E257)</f>
        <v>10.28</v>
      </c>
      <c r="G255" s="30">
        <f>131+18</f>
        <v>149</v>
      </c>
      <c r="H255" s="31">
        <f>ROUND(G255/18,2)</f>
        <v>8.28</v>
      </c>
      <c r="I255" s="31"/>
      <c r="J255" s="32">
        <f>SUM(H255,I256:I257)</f>
        <v>8.28</v>
      </c>
      <c r="K255" s="38"/>
      <c r="L255" s="31">
        <f>ROUND(K255/18,2)</f>
        <v>0</v>
      </c>
      <c r="M255" s="31"/>
      <c r="N255" s="32">
        <f>SUM(L255,M256:M257)</f>
        <v>0</v>
      </c>
      <c r="O255" s="34">
        <f>SUM(C255,G255,K255)</f>
        <v>334</v>
      </c>
      <c r="P255" s="35">
        <f>ROUND(O255/36,2)</f>
        <v>9.28</v>
      </c>
      <c r="Q255" s="36" t="s">
        <v>31</v>
      </c>
      <c r="R255" s="37">
        <f>SUM(P255,Q256:Q257)</f>
        <v>9.28</v>
      </c>
    </row>
    <row r="256" spans="1:18" ht="21.75">
      <c r="A256" s="86"/>
      <c r="B256" s="29" t="s">
        <v>17</v>
      </c>
      <c r="C256" s="30"/>
      <c r="D256" s="31">
        <f>ROUND(C256/12,2)</f>
        <v>0</v>
      </c>
      <c r="E256" s="31">
        <f>D256*2</f>
        <v>0</v>
      </c>
      <c r="F256" s="32"/>
      <c r="G256" s="30"/>
      <c r="H256" s="31">
        <f>ROUND(G256/12,2)</f>
        <v>0</v>
      </c>
      <c r="I256" s="31">
        <f>H256*2</f>
        <v>0</v>
      </c>
      <c r="J256" s="32"/>
      <c r="K256" s="38"/>
      <c r="L256" s="31">
        <f>ROUND(K256/12,2)</f>
        <v>0</v>
      </c>
      <c r="M256" s="31">
        <f>L256*2</f>
        <v>0</v>
      </c>
      <c r="N256" s="32"/>
      <c r="O256" s="69">
        <f>SUM(C256,G256,K256)</f>
        <v>0</v>
      </c>
      <c r="P256" s="36">
        <f>ROUND(O256/24,2)</f>
        <v>0</v>
      </c>
      <c r="Q256" s="36">
        <f>P256*2</f>
        <v>0</v>
      </c>
      <c r="R256" s="37">
        <v>0</v>
      </c>
    </row>
    <row r="257" spans="1:18" ht="22.5" thickBot="1">
      <c r="A257" s="89"/>
      <c r="B257" s="40" t="s">
        <v>18</v>
      </c>
      <c r="C257" s="41"/>
      <c r="D257" s="42">
        <f>ROUND(C257/12,2)</f>
        <v>0</v>
      </c>
      <c r="E257" s="42">
        <f>D257*2</f>
        <v>0</v>
      </c>
      <c r="F257" s="43"/>
      <c r="G257" s="41"/>
      <c r="H257" s="42">
        <f>ROUND(G257/12,2)</f>
        <v>0</v>
      </c>
      <c r="I257" s="42">
        <f>H257*2</f>
        <v>0</v>
      </c>
      <c r="J257" s="43"/>
      <c r="K257" s="44"/>
      <c r="L257" s="42">
        <f>ROUND(K257/12,2)</f>
        <v>0</v>
      </c>
      <c r="M257" s="42">
        <f>L257*2</f>
        <v>0</v>
      </c>
      <c r="N257" s="43"/>
      <c r="O257" s="93">
        <f>SUM(C257,G257,K257)</f>
        <v>0</v>
      </c>
      <c r="P257" s="47">
        <f>ROUND(O257/24,2)</f>
        <v>0</v>
      </c>
      <c r="Q257" s="47">
        <f>P257*2</f>
        <v>0</v>
      </c>
      <c r="R257" s="48">
        <v>0</v>
      </c>
    </row>
    <row r="258" spans="1:18" ht="21.75">
      <c r="A258" s="49" t="s">
        <v>94</v>
      </c>
      <c r="B258" s="64"/>
      <c r="C258" s="51"/>
      <c r="D258" s="52"/>
      <c r="E258" s="52"/>
      <c r="F258" s="53"/>
      <c r="G258" s="51"/>
      <c r="H258" s="52"/>
      <c r="I258" s="54"/>
      <c r="J258" s="53"/>
      <c r="K258" s="91"/>
      <c r="L258" s="52"/>
      <c r="M258" s="54"/>
      <c r="N258" s="53"/>
      <c r="O258" s="92"/>
      <c r="P258" s="62"/>
      <c r="Q258" s="62"/>
      <c r="R258" s="59"/>
    </row>
    <row r="259" spans="1:18" ht="21.75">
      <c r="A259" s="28" t="s">
        <v>15</v>
      </c>
      <c r="B259" s="29" t="s">
        <v>16</v>
      </c>
      <c r="C259" s="30">
        <f>421+1104+44</f>
        <v>1569</v>
      </c>
      <c r="D259" s="31">
        <f>ROUND(C259/18,2)</f>
        <v>87.17</v>
      </c>
      <c r="E259" s="31"/>
      <c r="F259" s="32">
        <f>SUM(D259,E260:E261)</f>
        <v>87.17</v>
      </c>
      <c r="G259" s="30">
        <f>275+1027+51</f>
        <v>1353</v>
      </c>
      <c r="H259" s="31">
        <f>ROUND(G259/18,2)</f>
        <v>75.17</v>
      </c>
      <c r="I259" s="31"/>
      <c r="J259" s="32">
        <f>SUM(H259,I260:I261)</f>
        <v>75.17</v>
      </c>
      <c r="K259" s="38">
        <v>24</v>
      </c>
      <c r="L259" s="31">
        <f>ROUND(K259/18,2)</f>
        <v>1.33</v>
      </c>
      <c r="M259" s="31"/>
      <c r="N259" s="32">
        <f>SUM(L259,M260:M261)</f>
        <v>1.33</v>
      </c>
      <c r="O259" s="34">
        <f>SUM(C259,G259,K259)</f>
        <v>2946</v>
      </c>
      <c r="P259" s="35">
        <f>ROUND(O259/36,2)</f>
        <v>81.83</v>
      </c>
      <c r="Q259" s="36" t="s">
        <v>31</v>
      </c>
      <c r="R259" s="37">
        <f>SUM(P259,Q260:Q261)</f>
        <v>81.83</v>
      </c>
    </row>
    <row r="260" spans="1:18" ht="21.75">
      <c r="A260" s="86"/>
      <c r="B260" s="29" t="s">
        <v>17</v>
      </c>
      <c r="C260" s="30"/>
      <c r="D260" s="31">
        <f>ROUND(C260/12,2)</f>
        <v>0</v>
      </c>
      <c r="E260" s="31">
        <f>D260*2</f>
        <v>0</v>
      </c>
      <c r="F260" s="32"/>
      <c r="G260" s="30"/>
      <c r="H260" s="31">
        <f>ROUND(G260/12,2)</f>
        <v>0</v>
      </c>
      <c r="I260" s="31">
        <f>H260*2</f>
        <v>0</v>
      </c>
      <c r="J260" s="32"/>
      <c r="K260" s="38"/>
      <c r="L260" s="31">
        <f>ROUND(K260/12,2)</f>
        <v>0</v>
      </c>
      <c r="M260" s="31">
        <f>L260*2</f>
        <v>0</v>
      </c>
      <c r="N260" s="32"/>
      <c r="O260" s="69">
        <f>SUM(C260,G260,K260)</f>
        <v>0</v>
      </c>
      <c r="P260" s="36">
        <f>ROUND(O260/24,2)</f>
        <v>0</v>
      </c>
      <c r="Q260" s="36">
        <f>P260*2</f>
        <v>0</v>
      </c>
      <c r="R260" s="37">
        <v>0</v>
      </c>
    </row>
    <row r="261" spans="1:18" ht="22.5" thickBot="1">
      <c r="A261" s="89"/>
      <c r="B261" s="40" t="s">
        <v>18</v>
      </c>
      <c r="C261" s="41"/>
      <c r="D261" s="42">
        <f>ROUND(C261/12,2)</f>
        <v>0</v>
      </c>
      <c r="E261" s="42">
        <f>D261*2</f>
        <v>0</v>
      </c>
      <c r="F261" s="43"/>
      <c r="G261" s="41"/>
      <c r="H261" s="42">
        <f>ROUND(G261/12,2)</f>
        <v>0</v>
      </c>
      <c r="I261" s="42">
        <f>H261*2</f>
        <v>0</v>
      </c>
      <c r="J261" s="43"/>
      <c r="K261" s="44"/>
      <c r="L261" s="42">
        <f>ROUND(K261/12,2)</f>
        <v>0</v>
      </c>
      <c r="M261" s="42">
        <f>L261*2</f>
        <v>0</v>
      </c>
      <c r="N261" s="43"/>
      <c r="O261" s="93">
        <f>SUM(C261,G261,K261)</f>
        <v>0</v>
      </c>
      <c r="P261" s="47">
        <f>ROUND(O261/24,2)</f>
        <v>0</v>
      </c>
      <c r="Q261" s="47">
        <f>P261*2</f>
        <v>0</v>
      </c>
      <c r="R261" s="48">
        <v>0</v>
      </c>
    </row>
    <row r="262" spans="1:18" ht="21.75">
      <c r="A262" s="49" t="s">
        <v>95</v>
      </c>
      <c r="B262" s="64"/>
      <c r="C262" s="51"/>
      <c r="D262" s="52"/>
      <c r="E262" s="52"/>
      <c r="F262" s="53"/>
      <c r="G262" s="51"/>
      <c r="H262" s="52"/>
      <c r="I262" s="54"/>
      <c r="J262" s="53"/>
      <c r="K262" s="91"/>
      <c r="L262" s="52"/>
      <c r="M262" s="54"/>
      <c r="N262" s="53"/>
      <c r="O262" s="92"/>
      <c r="P262" s="62"/>
      <c r="Q262" s="62"/>
      <c r="R262" s="59"/>
    </row>
    <row r="263" spans="1:18" ht="21.75">
      <c r="A263" s="28" t="s">
        <v>15</v>
      </c>
      <c r="B263" s="29" t="s">
        <v>16</v>
      </c>
      <c r="C263" s="30">
        <f>8+25+144</f>
        <v>177</v>
      </c>
      <c r="D263" s="31">
        <f>ROUND(C263/18,2)</f>
        <v>9.83</v>
      </c>
      <c r="E263" s="31"/>
      <c r="F263" s="32">
        <f>SUM(D263,E264:E265)</f>
        <v>9.83</v>
      </c>
      <c r="G263" s="30">
        <f>15+148</f>
        <v>163</v>
      </c>
      <c r="H263" s="31">
        <f>ROUND(G263/18,2)</f>
        <v>9.06</v>
      </c>
      <c r="I263" s="31"/>
      <c r="J263" s="32">
        <f>SUM(H263,I264:I265)</f>
        <v>9.06</v>
      </c>
      <c r="K263" s="38"/>
      <c r="L263" s="31">
        <f>ROUND(K263/18,2)</f>
        <v>0</v>
      </c>
      <c r="M263" s="31"/>
      <c r="N263" s="32">
        <f>SUM(L263,M264:M265)</f>
        <v>0</v>
      </c>
      <c r="O263" s="34">
        <f>SUM(C263,G263,K263)</f>
        <v>340</v>
      </c>
      <c r="P263" s="35">
        <f>ROUND(O263/36,2)</f>
        <v>9.44</v>
      </c>
      <c r="Q263" s="36" t="s">
        <v>31</v>
      </c>
      <c r="R263" s="37">
        <f>SUM(P263,Q264:Q265)</f>
        <v>9.44</v>
      </c>
    </row>
    <row r="264" spans="1:18" ht="21.75">
      <c r="A264" s="86"/>
      <c r="B264" s="29" t="s">
        <v>17</v>
      </c>
      <c r="C264" s="30"/>
      <c r="D264" s="31">
        <f>ROUND(C264/12,2)</f>
        <v>0</v>
      </c>
      <c r="E264" s="31">
        <f>D264*2</f>
        <v>0</v>
      </c>
      <c r="F264" s="32"/>
      <c r="G264" s="30"/>
      <c r="H264" s="31">
        <f>ROUND(G264/12,2)</f>
        <v>0</v>
      </c>
      <c r="I264" s="31">
        <f>H264*2</f>
        <v>0</v>
      </c>
      <c r="J264" s="32"/>
      <c r="K264" s="38"/>
      <c r="L264" s="31">
        <f>ROUND(K264/12,2)</f>
        <v>0</v>
      </c>
      <c r="M264" s="31">
        <f>L264*2</f>
        <v>0</v>
      </c>
      <c r="N264" s="32"/>
      <c r="O264" s="69">
        <f>SUM(C264,G264,K264)</f>
        <v>0</v>
      </c>
      <c r="P264" s="36">
        <f>ROUND(O264/24,2)</f>
        <v>0</v>
      </c>
      <c r="Q264" s="36">
        <f>P264*2</f>
        <v>0</v>
      </c>
      <c r="R264" s="37">
        <v>0</v>
      </c>
    </row>
    <row r="265" spans="1:18" ht="22.5" thickBot="1">
      <c r="A265" s="89"/>
      <c r="B265" s="40" t="s">
        <v>18</v>
      </c>
      <c r="C265" s="41"/>
      <c r="D265" s="42">
        <f>ROUND(C265/12,2)</f>
        <v>0</v>
      </c>
      <c r="E265" s="42">
        <f>D265*2</f>
        <v>0</v>
      </c>
      <c r="F265" s="43"/>
      <c r="G265" s="41"/>
      <c r="H265" s="42">
        <f>ROUND(G265/12,2)</f>
        <v>0</v>
      </c>
      <c r="I265" s="42">
        <f>H265*2</f>
        <v>0</v>
      </c>
      <c r="J265" s="43"/>
      <c r="K265" s="44"/>
      <c r="L265" s="42">
        <f>ROUND(K265/12,2)</f>
        <v>0</v>
      </c>
      <c r="M265" s="42">
        <f>L265*2</f>
        <v>0</v>
      </c>
      <c r="N265" s="43"/>
      <c r="O265" s="93">
        <f>SUM(C265,G265,K265)</f>
        <v>0</v>
      </c>
      <c r="P265" s="47">
        <f>ROUND(O265/24,2)</f>
        <v>0</v>
      </c>
      <c r="Q265" s="47">
        <f>P265*2</f>
        <v>0</v>
      </c>
      <c r="R265" s="48">
        <v>0</v>
      </c>
    </row>
    <row r="266" spans="1:18" s="2" customFormat="1" ht="21.75">
      <c r="A266" s="104" t="s">
        <v>96</v>
      </c>
      <c r="B266" s="105" t="s">
        <v>16</v>
      </c>
      <c r="C266" s="106">
        <f>SUM(C255,C259,C263)</f>
        <v>1931</v>
      </c>
      <c r="D266" s="106">
        <f>SUM(D255,D259,D263)</f>
        <v>107.28</v>
      </c>
      <c r="E266" s="125"/>
      <c r="F266" s="107">
        <f>ROUND(SUM(D266,E267:E268),2)</f>
        <v>107.28</v>
      </c>
      <c r="G266" s="106">
        <f aca="true" t="shared" si="1" ref="G266:H268">SUM(G255,G259,G263)</f>
        <v>1665</v>
      </c>
      <c r="H266" s="106">
        <f t="shared" si="1"/>
        <v>92.51</v>
      </c>
      <c r="I266" s="125"/>
      <c r="J266" s="107">
        <f>ROUND(SUM(H266,I267:I268),2)</f>
        <v>92.51</v>
      </c>
      <c r="K266" s="106">
        <f aca="true" t="shared" si="2" ref="K266:L268">SUM(K255,K259,K263)</f>
        <v>24</v>
      </c>
      <c r="L266" s="106">
        <f t="shared" si="2"/>
        <v>1.33</v>
      </c>
      <c r="M266" s="125"/>
      <c r="N266" s="107">
        <f>ROUND(SUM(L266,M267:M268),2)</f>
        <v>1.33</v>
      </c>
      <c r="O266" s="106">
        <f aca="true" t="shared" si="3" ref="O266:P268">SUM(O255,O259,O263)</f>
        <v>3620</v>
      </c>
      <c r="P266" s="126">
        <f t="shared" si="3"/>
        <v>100.55</v>
      </c>
      <c r="Q266" s="125"/>
      <c r="R266" s="107">
        <f>ROUND(SUM(P266,Q267:Q268),2)</f>
        <v>100.55</v>
      </c>
    </row>
    <row r="267" spans="1:18" s="2" customFormat="1" ht="21.75">
      <c r="A267" s="108"/>
      <c r="B267" s="105" t="s">
        <v>17</v>
      </c>
      <c r="C267" s="110">
        <f>SUM(C256,C260,C264)</f>
        <v>0</v>
      </c>
      <c r="D267" s="125">
        <f>SUM(D256,D260,D264)</f>
        <v>0</v>
      </c>
      <c r="E267" s="125">
        <f>SUM(E256,E260,E264)</f>
        <v>0</v>
      </c>
      <c r="F267" s="109">
        <v>0</v>
      </c>
      <c r="G267" s="110">
        <f t="shared" si="1"/>
        <v>0</v>
      </c>
      <c r="H267" s="125">
        <f t="shared" si="1"/>
        <v>0</v>
      </c>
      <c r="I267" s="125">
        <f>SUM(I256,I260,I264)</f>
        <v>0</v>
      </c>
      <c r="J267" s="109">
        <v>0</v>
      </c>
      <c r="K267" s="110">
        <f t="shared" si="2"/>
        <v>0</v>
      </c>
      <c r="L267" s="125">
        <f t="shared" si="2"/>
        <v>0</v>
      </c>
      <c r="M267" s="125">
        <f>SUM(M256,M260,M264)</f>
        <v>0</v>
      </c>
      <c r="N267" s="109">
        <v>0</v>
      </c>
      <c r="O267" s="110">
        <f t="shared" si="3"/>
        <v>0</v>
      </c>
      <c r="P267" s="125">
        <f t="shared" si="3"/>
        <v>0</v>
      </c>
      <c r="Q267" s="125">
        <f>SUM(Q256,Q260,Q264)</f>
        <v>0</v>
      </c>
      <c r="R267" s="109">
        <v>0</v>
      </c>
    </row>
    <row r="268" spans="1:18" s="2" customFormat="1" ht="22.5" thickBot="1">
      <c r="A268" s="111"/>
      <c r="B268" s="112" t="s">
        <v>18</v>
      </c>
      <c r="C268" s="113">
        <f>SUM(C257,C261,C265)</f>
        <v>0</v>
      </c>
      <c r="D268" s="127">
        <f>SUM(D257,D261,D265)</f>
        <v>0</v>
      </c>
      <c r="E268" s="127">
        <f>SUM(E257,E261,E265)</f>
        <v>0</v>
      </c>
      <c r="F268" s="114">
        <v>0</v>
      </c>
      <c r="G268" s="113">
        <f t="shared" si="1"/>
        <v>0</v>
      </c>
      <c r="H268" s="127">
        <f>SUM(H257,H261,H265)</f>
        <v>0</v>
      </c>
      <c r="I268" s="127">
        <f>SUM(I257,I261,I265)</f>
        <v>0</v>
      </c>
      <c r="J268" s="114">
        <v>0</v>
      </c>
      <c r="K268" s="113">
        <f t="shared" si="2"/>
        <v>0</v>
      </c>
      <c r="L268" s="127">
        <f>SUM(L257,L261,L265)</f>
        <v>0</v>
      </c>
      <c r="M268" s="127">
        <f>SUM(M257,M261,M265)</f>
        <v>0</v>
      </c>
      <c r="N268" s="114">
        <v>0</v>
      </c>
      <c r="O268" s="113">
        <f t="shared" si="3"/>
        <v>0</v>
      </c>
      <c r="P268" s="127">
        <f t="shared" si="3"/>
        <v>0</v>
      </c>
      <c r="Q268" s="127">
        <f>SUM(Q257,Q261,Q265)</f>
        <v>0</v>
      </c>
      <c r="R268" s="114">
        <v>0</v>
      </c>
    </row>
    <row r="269" spans="1:18" ht="21.75">
      <c r="A269" s="115" t="s">
        <v>97</v>
      </c>
      <c r="B269" s="116"/>
      <c r="C269" s="117"/>
      <c r="D269" s="118"/>
      <c r="E269" s="118"/>
      <c r="F269" s="119"/>
      <c r="G269" s="117"/>
      <c r="H269" s="118"/>
      <c r="I269" s="120"/>
      <c r="J269" s="119"/>
      <c r="K269" s="121"/>
      <c r="L269" s="118"/>
      <c r="M269" s="120"/>
      <c r="N269" s="119"/>
      <c r="O269" s="121"/>
      <c r="P269" s="120"/>
      <c r="Q269" s="120"/>
      <c r="R269" s="122"/>
    </row>
    <row r="270" spans="1:18" ht="21.75">
      <c r="A270" s="70" t="s">
        <v>98</v>
      </c>
      <c r="B270" s="123"/>
      <c r="C270" s="30"/>
      <c r="D270" s="31"/>
      <c r="E270" s="31"/>
      <c r="F270" s="32"/>
      <c r="G270" s="30"/>
      <c r="H270" s="31"/>
      <c r="I270" s="97"/>
      <c r="J270" s="32"/>
      <c r="K270" s="124"/>
      <c r="L270" s="31"/>
      <c r="M270" s="97"/>
      <c r="N270" s="32"/>
      <c r="O270" s="88"/>
      <c r="P270" s="35"/>
      <c r="Q270" s="35"/>
      <c r="R270" s="37"/>
    </row>
    <row r="271" spans="1:18" ht="21.75">
      <c r="A271" s="28" t="s">
        <v>15</v>
      </c>
      <c r="B271" s="29" t="s">
        <v>16</v>
      </c>
      <c r="C271" s="30">
        <f>66+117+45+30+9+114+2220+567+150+57+12</f>
        <v>3387</v>
      </c>
      <c r="D271" s="31">
        <f>ROUND(C271/18,2)</f>
        <v>188.17</v>
      </c>
      <c r="E271" s="31"/>
      <c r="F271" s="32">
        <f>SUM(D271,E272:E273)</f>
        <v>188.17</v>
      </c>
      <c r="G271" s="30">
        <f>20+2454+63+54+27</f>
        <v>2618</v>
      </c>
      <c r="H271" s="31">
        <f>ROUND(G271/18,2)</f>
        <v>145.44</v>
      </c>
      <c r="I271" s="31"/>
      <c r="J271" s="32">
        <f>SUM(H271,I272:I273)</f>
        <v>145.44</v>
      </c>
      <c r="K271" s="38">
        <f>915+60+234+994+294+60</f>
        <v>2557</v>
      </c>
      <c r="L271" s="31">
        <f>ROUND(K271/18,2)</f>
        <v>142.06</v>
      </c>
      <c r="M271" s="31"/>
      <c r="N271" s="32">
        <f>SUM(L271,M272:M273)</f>
        <v>142.06</v>
      </c>
      <c r="O271" s="34">
        <f>SUM(C271,G271,K271)</f>
        <v>8562</v>
      </c>
      <c r="P271" s="35">
        <f>ROUND(O271/36,2)</f>
        <v>237.83</v>
      </c>
      <c r="Q271" s="36" t="s">
        <v>31</v>
      </c>
      <c r="R271" s="37">
        <f>SUM(P271,Q272:Q273)</f>
        <v>237.83</v>
      </c>
    </row>
    <row r="272" spans="1:18" ht="21.75">
      <c r="A272" s="86"/>
      <c r="B272" s="29" t="s">
        <v>17</v>
      </c>
      <c r="C272" s="30"/>
      <c r="D272" s="31">
        <f>ROUND(C272/12,2)</f>
        <v>0</v>
      </c>
      <c r="E272" s="31">
        <f>D272*2</f>
        <v>0</v>
      </c>
      <c r="F272" s="32"/>
      <c r="G272" s="30"/>
      <c r="H272" s="31">
        <f>ROUND(G272/12,2)</f>
        <v>0</v>
      </c>
      <c r="I272" s="31">
        <f>H272*2</f>
        <v>0</v>
      </c>
      <c r="J272" s="32"/>
      <c r="K272" s="38"/>
      <c r="L272" s="31">
        <f>ROUND(K272/12,2)</f>
        <v>0</v>
      </c>
      <c r="M272" s="31">
        <f>L272*2</f>
        <v>0</v>
      </c>
      <c r="N272" s="32"/>
      <c r="O272" s="69">
        <f>SUM(C272,G272,K272)</f>
        <v>0</v>
      </c>
      <c r="P272" s="36">
        <f>ROUND(O272/24,2)</f>
        <v>0</v>
      </c>
      <c r="Q272" s="36">
        <f>P272*2</f>
        <v>0</v>
      </c>
      <c r="R272" s="37">
        <v>0</v>
      </c>
    </row>
    <row r="273" spans="1:18" ht="22.5" thickBot="1">
      <c r="A273" s="89"/>
      <c r="B273" s="40" t="s">
        <v>18</v>
      </c>
      <c r="C273" s="41"/>
      <c r="D273" s="42">
        <f>ROUND(C273/12,2)</f>
        <v>0</v>
      </c>
      <c r="E273" s="42">
        <f>D273*2</f>
        <v>0</v>
      </c>
      <c r="F273" s="43"/>
      <c r="G273" s="41"/>
      <c r="H273" s="42">
        <f>ROUND(G273/12,2)</f>
        <v>0</v>
      </c>
      <c r="I273" s="42">
        <f>H273*2</f>
        <v>0</v>
      </c>
      <c r="J273" s="43"/>
      <c r="K273" s="44"/>
      <c r="L273" s="42">
        <f>ROUND(K273/12,2)</f>
        <v>0</v>
      </c>
      <c r="M273" s="42">
        <f>L273*2</f>
        <v>0</v>
      </c>
      <c r="N273" s="43"/>
      <c r="O273" s="93">
        <f>SUM(C273,G273,K273)</f>
        <v>0</v>
      </c>
      <c r="P273" s="47">
        <f>ROUND(O273/24,2)</f>
        <v>0</v>
      </c>
      <c r="Q273" s="47">
        <f>P273*2</f>
        <v>0</v>
      </c>
      <c r="R273" s="48">
        <v>0</v>
      </c>
    </row>
    <row r="274" spans="1:18" ht="21.75">
      <c r="A274" s="49" t="s">
        <v>99</v>
      </c>
      <c r="B274" s="128"/>
      <c r="C274" s="51"/>
      <c r="D274" s="52"/>
      <c r="E274" s="52"/>
      <c r="F274" s="53"/>
      <c r="G274" s="51"/>
      <c r="H274" s="52"/>
      <c r="I274" s="54"/>
      <c r="J274" s="53"/>
      <c r="K274" s="102"/>
      <c r="L274" s="52"/>
      <c r="M274" s="54"/>
      <c r="N274" s="53"/>
      <c r="O274" s="103"/>
      <c r="P274" s="62"/>
      <c r="Q274" s="62"/>
      <c r="R274" s="59"/>
    </row>
    <row r="275" spans="1:18" ht="21.75">
      <c r="A275" s="28" t="s">
        <v>15</v>
      </c>
      <c r="B275" s="29" t="s">
        <v>16</v>
      </c>
      <c r="C275" s="30"/>
      <c r="D275" s="31">
        <f>ROUND(C275/18,2)</f>
        <v>0</v>
      </c>
      <c r="E275" s="31"/>
      <c r="F275" s="32">
        <f>SUM(D275,E276:E277)</f>
        <v>0</v>
      </c>
      <c r="G275" s="30"/>
      <c r="H275" s="31">
        <f>ROUND(G275/18,2)</f>
        <v>0</v>
      </c>
      <c r="I275" s="31"/>
      <c r="J275" s="32">
        <f>SUM(H275,I276:I277)</f>
        <v>0</v>
      </c>
      <c r="K275" s="38"/>
      <c r="L275" s="31">
        <f>ROUND(K275/18,2)</f>
        <v>0</v>
      </c>
      <c r="M275" s="31"/>
      <c r="N275" s="32">
        <f>SUM(L275,M276:M277)</f>
        <v>0</v>
      </c>
      <c r="O275" s="34">
        <f>SUM(C275,G275,K275)</f>
        <v>0</v>
      </c>
      <c r="P275" s="35">
        <f>ROUND(O275/36,2)</f>
        <v>0</v>
      </c>
      <c r="Q275" s="36" t="s">
        <v>31</v>
      </c>
      <c r="R275" s="37">
        <f>SUM(P275,Q276:Q277)</f>
        <v>0</v>
      </c>
    </row>
    <row r="276" spans="1:18" ht="21.75">
      <c r="A276" s="28"/>
      <c r="B276" s="29" t="s">
        <v>17</v>
      </c>
      <c r="C276" s="30"/>
      <c r="D276" s="31">
        <f>ROUND(C276/12,2)</f>
        <v>0</v>
      </c>
      <c r="E276" s="31">
        <f>D276*2</f>
        <v>0</v>
      </c>
      <c r="F276" s="32"/>
      <c r="G276" s="30"/>
      <c r="H276" s="31">
        <f>ROUND(G276/12,2)</f>
        <v>0</v>
      </c>
      <c r="I276" s="31">
        <f>H276*2</f>
        <v>0</v>
      </c>
      <c r="J276" s="32"/>
      <c r="K276" s="38"/>
      <c r="L276" s="31">
        <f>ROUND(K276/12,2)</f>
        <v>0</v>
      </c>
      <c r="M276" s="31">
        <f>L276*2</f>
        <v>0</v>
      </c>
      <c r="N276" s="32"/>
      <c r="O276" s="69">
        <f>SUM(C276,G276,K276)</f>
        <v>0</v>
      </c>
      <c r="P276" s="36">
        <f>ROUND(O276/24,2)</f>
        <v>0</v>
      </c>
      <c r="Q276" s="36">
        <f>P276*2</f>
        <v>0</v>
      </c>
      <c r="R276" s="37">
        <v>0</v>
      </c>
    </row>
    <row r="277" spans="1:18" ht="22.5" thickBot="1">
      <c r="A277" s="39"/>
      <c r="B277" s="40" t="s">
        <v>18</v>
      </c>
      <c r="C277" s="41"/>
      <c r="D277" s="42">
        <f>ROUND(C277/12,2)</f>
        <v>0</v>
      </c>
      <c r="E277" s="42">
        <f>D277*2</f>
        <v>0</v>
      </c>
      <c r="F277" s="43"/>
      <c r="G277" s="41"/>
      <c r="H277" s="42">
        <f>ROUND(G277/12,2)</f>
        <v>0</v>
      </c>
      <c r="I277" s="42">
        <f>H277*2</f>
        <v>0</v>
      </c>
      <c r="J277" s="43"/>
      <c r="K277" s="44"/>
      <c r="L277" s="42">
        <f>ROUND(K277/12,2)</f>
        <v>0</v>
      </c>
      <c r="M277" s="42">
        <f>L277*2</f>
        <v>0</v>
      </c>
      <c r="N277" s="43"/>
      <c r="O277" s="93">
        <f>SUM(C277,G277,K277)</f>
        <v>0</v>
      </c>
      <c r="P277" s="47">
        <f>ROUND(O277/24,2)</f>
        <v>0</v>
      </c>
      <c r="Q277" s="47">
        <f>P277*2</f>
        <v>0</v>
      </c>
      <c r="R277" s="48">
        <v>0</v>
      </c>
    </row>
    <row r="278" spans="1:18" s="2" customFormat="1" ht="21.75">
      <c r="A278" s="104" t="s">
        <v>100</v>
      </c>
      <c r="B278" s="105" t="s">
        <v>16</v>
      </c>
      <c r="C278" s="106">
        <f>SUM(C271,C275)</f>
        <v>3387</v>
      </c>
      <c r="D278" s="126">
        <f aca="true" t="shared" si="4" ref="C278:E280">SUM(D271,D275)</f>
        <v>188.17</v>
      </c>
      <c r="E278" s="125"/>
      <c r="F278" s="107">
        <f>ROUND(SUM(D278,E279:E280),2)</f>
        <v>188.17</v>
      </c>
      <c r="G278" s="106">
        <f aca="true" t="shared" si="5" ref="G278:H280">SUM(G271,G275)</f>
        <v>2618</v>
      </c>
      <c r="H278" s="126">
        <f t="shared" si="5"/>
        <v>145.44</v>
      </c>
      <c r="I278" s="125"/>
      <c r="J278" s="107">
        <f>ROUND(SUM(H278,I279:I280),2)</f>
        <v>145.44</v>
      </c>
      <c r="K278" s="106">
        <f aca="true" t="shared" si="6" ref="K278:L280">SUM(K271,K275)</f>
        <v>2557</v>
      </c>
      <c r="L278" s="126">
        <f t="shared" si="6"/>
        <v>142.06</v>
      </c>
      <c r="M278" s="126"/>
      <c r="N278" s="107">
        <f>ROUND(SUM(L278,M279:M280),2)</f>
        <v>142.06</v>
      </c>
      <c r="O278" s="106">
        <f aca="true" t="shared" si="7" ref="O278:P280">SUM(O271,O275)</f>
        <v>8562</v>
      </c>
      <c r="P278" s="126">
        <f t="shared" si="7"/>
        <v>237.83</v>
      </c>
      <c r="Q278" s="126"/>
      <c r="R278" s="107">
        <f>ROUND(SUM(P278,Q279:Q280),2)</f>
        <v>237.83</v>
      </c>
    </row>
    <row r="279" spans="1:18" s="2" customFormat="1" ht="21.75">
      <c r="A279" s="108"/>
      <c r="B279" s="105" t="s">
        <v>17</v>
      </c>
      <c r="C279" s="110">
        <f t="shared" si="4"/>
        <v>0</v>
      </c>
      <c r="D279" s="126">
        <f t="shared" si="4"/>
        <v>0</v>
      </c>
      <c r="E279" s="126">
        <f>SUM(E272,E276)</f>
        <v>0</v>
      </c>
      <c r="F279" s="109">
        <v>0</v>
      </c>
      <c r="G279" s="110">
        <f t="shared" si="5"/>
        <v>0</v>
      </c>
      <c r="H279" s="126">
        <f t="shared" si="5"/>
        <v>0</v>
      </c>
      <c r="I279" s="126">
        <f>SUM(I272,I276)</f>
        <v>0</v>
      </c>
      <c r="J279" s="109">
        <v>0</v>
      </c>
      <c r="K279" s="110">
        <f t="shared" si="6"/>
        <v>0</v>
      </c>
      <c r="L279" s="126">
        <f t="shared" si="6"/>
        <v>0</v>
      </c>
      <c r="M279" s="126">
        <f>SUM(M272,M276)</f>
        <v>0</v>
      </c>
      <c r="N279" s="109">
        <v>0</v>
      </c>
      <c r="O279" s="110">
        <f t="shared" si="7"/>
        <v>0</v>
      </c>
      <c r="P279" s="126">
        <f t="shared" si="7"/>
        <v>0</v>
      </c>
      <c r="Q279" s="126">
        <f>SUM(Q272,Q276)</f>
        <v>0</v>
      </c>
      <c r="R279" s="109">
        <v>0</v>
      </c>
    </row>
    <row r="280" spans="1:18" s="2" customFormat="1" ht="22.5" thickBot="1">
      <c r="A280" s="111"/>
      <c r="B280" s="112" t="s">
        <v>18</v>
      </c>
      <c r="C280" s="113">
        <f t="shared" si="4"/>
        <v>0</v>
      </c>
      <c r="D280" s="129">
        <f t="shared" si="4"/>
        <v>0</v>
      </c>
      <c r="E280" s="129">
        <f>SUM(E273,E277)</f>
        <v>0</v>
      </c>
      <c r="F280" s="114">
        <v>0</v>
      </c>
      <c r="G280" s="113">
        <f t="shared" si="5"/>
        <v>0</v>
      </c>
      <c r="H280" s="129">
        <f t="shared" si="5"/>
        <v>0</v>
      </c>
      <c r="I280" s="129">
        <f>SUM(I273,I277)</f>
        <v>0</v>
      </c>
      <c r="J280" s="114">
        <v>0</v>
      </c>
      <c r="K280" s="113">
        <f t="shared" si="6"/>
        <v>0</v>
      </c>
      <c r="L280" s="129">
        <f t="shared" si="6"/>
        <v>0</v>
      </c>
      <c r="M280" s="129">
        <f>SUM(M273,M277)</f>
        <v>0</v>
      </c>
      <c r="N280" s="114">
        <v>0</v>
      </c>
      <c r="O280" s="113">
        <f t="shared" si="7"/>
        <v>0</v>
      </c>
      <c r="P280" s="129">
        <f t="shared" si="7"/>
        <v>0</v>
      </c>
      <c r="Q280" s="129">
        <f>SUM(Q273,Q277)</f>
        <v>0</v>
      </c>
      <c r="R280" s="114">
        <v>0</v>
      </c>
    </row>
    <row r="281" spans="1:18" s="2" customFormat="1" ht="21.75">
      <c r="A281" s="130" t="s">
        <v>101</v>
      </c>
      <c r="B281" s="131" t="s">
        <v>16</v>
      </c>
      <c r="C281" s="132">
        <f>SUM(C249,C266,C278)</f>
        <v>205339</v>
      </c>
      <c r="D281" s="133">
        <f>SUM(D249,D266,D278)</f>
        <v>11407.740000000002</v>
      </c>
      <c r="E281" s="134"/>
      <c r="F281" s="135">
        <f>ROUND(SUM(D281,E282:E284),2)</f>
        <v>17890.55</v>
      </c>
      <c r="G281" s="132">
        <f>SUM(G249,G266,G278)</f>
        <v>195805</v>
      </c>
      <c r="H281" s="133">
        <f>SUM(H249,H266,H278)</f>
        <v>10878.060000000001</v>
      </c>
      <c r="I281" s="134"/>
      <c r="J281" s="135">
        <f>ROUND(SUM(H281,I282:I284),2)</f>
        <v>15759.92</v>
      </c>
      <c r="K281" s="132">
        <f>SUM(K249,K266,K278)</f>
        <v>79745</v>
      </c>
      <c r="L281" s="133">
        <f>SUM(L249,L266,L278)</f>
        <v>4430.259999999999</v>
      </c>
      <c r="M281" s="134"/>
      <c r="N281" s="135">
        <f>ROUND(SUM(L281,M282:M284),2)</f>
        <v>8512.31</v>
      </c>
      <c r="O281" s="132">
        <f>SUM(O249,O266,O278)</f>
        <v>480889</v>
      </c>
      <c r="P281" s="133">
        <f>SUM(P249,P266,P278)</f>
        <v>13358.020000000002</v>
      </c>
      <c r="Q281" s="134"/>
      <c r="R281" s="135">
        <f>ROUND(SUM(P281,Q282:Q284),2)</f>
        <v>21081.42</v>
      </c>
    </row>
    <row r="282" spans="1:18" s="2" customFormat="1" ht="21.75">
      <c r="A282" s="136"/>
      <c r="B282" s="137" t="s">
        <v>72</v>
      </c>
      <c r="C282" s="138">
        <f>SUM(C250)</f>
        <v>0</v>
      </c>
      <c r="D282" s="139">
        <f>SUM(D250)</f>
        <v>0</v>
      </c>
      <c r="E282" s="139">
        <f>SUM(E250)</f>
        <v>0</v>
      </c>
      <c r="F282" s="140">
        <v>0</v>
      </c>
      <c r="G282" s="138">
        <f>SUM(G250)</f>
        <v>0</v>
      </c>
      <c r="H282" s="139">
        <f>SUM(H250)</f>
        <v>0</v>
      </c>
      <c r="I282" s="139">
        <f>SUM(I250)</f>
        <v>0</v>
      </c>
      <c r="J282" s="140">
        <v>0</v>
      </c>
      <c r="K282" s="138">
        <f>SUM(K250)</f>
        <v>0</v>
      </c>
      <c r="L282" s="139">
        <f>SUM(L250)</f>
        <v>0</v>
      </c>
      <c r="M282" s="139">
        <f>SUM(M250)</f>
        <v>0</v>
      </c>
      <c r="N282" s="140">
        <v>0</v>
      </c>
      <c r="O282" s="138">
        <f>SUM(O250)</f>
        <v>0</v>
      </c>
      <c r="P282" s="139">
        <f>SUM(P250)</f>
        <v>0</v>
      </c>
      <c r="Q282" s="139">
        <f>SUM(Q250)</f>
        <v>0</v>
      </c>
      <c r="R282" s="140">
        <v>0</v>
      </c>
    </row>
    <row r="283" spans="1:18" s="2" customFormat="1" ht="21.75">
      <c r="A283" s="136"/>
      <c r="B283" s="137" t="s">
        <v>17</v>
      </c>
      <c r="C283" s="141">
        <f aca="true" t="shared" si="8" ref="C283:E284">SUM(C251,C267,C279)</f>
        <v>45169</v>
      </c>
      <c r="D283" s="142">
        <f t="shared" si="8"/>
        <v>3764.08</v>
      </c>
      <c r="E283" s="142">
        <f t="shared" si="8"/>
        <v>6317.7660000000005</v>
      </c>
      <c r="F283" s="140">
        <v>0</v>
      </c>
      <c r="G283" s="141">
        <f aca="true" t="shared" si="9" ref="G283:I284">SUM(G251,G267,G279)</f>
        <v>33955</v>
      </c>
      <c r="H283" s="142">
        <f t="shared" si="9"/>
        <v>2829.5899999999997</v>
      </c>
      <c r="I283" s="142">
        <f t="shared" si="9"/>
        <v>4733.745</v>
      </c>
      <c r="J283" s="140">
        <v>0</v>
      </c>
      <c r="K283" s="141">
        <f aca="true" t="shared" si="10" ref="K283:M284">SUM(K251,K267,K279)</f>
        <v>28725</v>
      </c>
      <c r="L283" s="142">
        <f t="shared" si="10"/>
        <v>2393.7599999999998</v>
      </c>
      <c r="M283" s="142">
        <f t="shared" si="10"/>
        <v>3997.22</v>
      </c>
      <c r="N283" s="140">
        <v>0</v>
      </c>
      <c r="O283" s="141">
        <f aca="true" t="shared" si="11" ref="O283:Q284">SUM(O251,O267,O279)</f>
        <v>107849</v>
      </c>
      <c r="P283" s="142">
        <f t="shared" si="11"/>
        <v>4493.72</v>
      </c>
      <c r="Q283" s="142">
        <f t="shared" si="11"/>
        <v>7524.376</v>
      </c>
      <c r="R283" s="140">
        <v>0</v>
      </c>
    </row>
    <row r="284" spans="1:18" s="2" customFormat="1" ht="22.5" thickBot="1">
      <c r="A284" s="143"/>
      <c r="B284" s="144" t="s">
        <v>18</v>
      </c>
      <c r="C284" s="145">
        <f t="shared" si="8"/>
        <v>1112</v>
      </c>
      <c r="D284" s="146">
        <f t="shared" si="8"/>
        <v>92.67</v>
      </c>
      <c r="E284" s="146">
        <f t="shared" si="8"/>
        <v>165.04000000000002</v>
      </c>
      <c r="F284" s="147">
        <v>0</v>
      </c>
      <c r="G284" s="145">
        <f t="shared" si="9"/>
        <v>1009</v>
      </c>
      <c r="H284" s="146">
        <f t="shared" si="9"/>
        <v>84.08</v>
      </c>
      <c r="I284" s="146">
        <f t="shared" si="9"/>
        <v>148.119</v>
      </c>
      <c r="J284" s="147">
        <v>0</v>
      </c>
      <c r="K284" s="145">
        <f t="shared" si="10"/>
        <v>636</v>
      </c>
      <c r="L284" s="146">
        <f t="shared" si="10"/>
        <v>53</v>
      </c>
      <c r="M284" s="146">
        <f t="shared" si="10"/>
        <v>84.825</v>
      </c>
      <c r="N284" s="147">
        <v>0</v>
      </c>
      <c r="O284" s="145">
        <f t="shared" si="11"/>
        <v>2757</v>
      </c>
      <c r="P284" s="146">
        <f t="shared" si="11"/>
        <v>114.89</v>
      </c>
      <c r="Q284" s="146">
        <f t="shared" si="11"/>
        <v>199.019</v>
      </c>
      <c r="R284" s="147">
        <v>0</v>
      </c>
    </row>
  </sheetData>
  <sheetProtection/>
  <mergeCells count="7">
    <mergeCell ref="A1:R1"/>
    <mergeCell ref="A2:A3"/>
    <mergeCell ref="B2:B3"/>
    <mergeCell ref="C2:F2"/>
    <mergeCell ref="G2:J2"/>
    <mergeCell ref="K2:N2"/>
    <mergeCell ref="O2:R2"/>
  </mergeCells>
  <printOptions horizontalCentered="1"/>
  <pageMargins left="0.2362204724409449" right="0.2362204724409449" top="0.31496062992125984" bottom="0.31496062992125984" header="0.2755905511811024" footer="0.15748031496062992"/>
  <pageSetup horizontalDpi="600" verticalDpi="600" orientation="landscape" paperSize="9" scale="75" r:id="rId1"/>
  <headerFooter>
    <oddFooter>&amp;C&amp;"Angsana New,Regular"&amp;14Page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</dc:creator>
  <cp:keywords/>
  <dc:description/>
  <cp:lastModifiedBy>patt</cp:lastModifiedBy>
  <dcterms:created xsi:type="dcterms:W3CDTF">2013-05-14T08:44:06Z</dcterms:created>
  <dcterms:modified xsi:type="dcterms:W3CDTF">2013-05-14T08:44:42Z</dcterms:modified>
  <cp:category/>
  <cp:version/>
  <cp:contentType/>
  <cp:contentStatus/>
</cp:coreProperties>
</file>